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انتقال سایت\نگهدار دام\"/>
    </mc:Choice>
  </mc:AlternateContent>
  <bookViews>
    <workbookView xWindow="0" yWindow="0" windowWidth="28800" windowHeight="12315"/>
  </bookViews>
  <sheets>
    <sheet name="استان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J58" i="1" l="1"/>
  <c r="I58" i="1"/>
  <c r="H58" i="1"/>
  <c r="F57" i="1"/>
  <c r="E57" i="1"/>
  <c r="D57" i="1"/>
  <c r="C57" i="1"/>
  <c r="P54" i="1"/>
  <c r="N54" i="1"/>
  <c r="I54" i="1"/>
  <c r="D54" i="1"/>
  <c r="C54" i="1"/>
  <c r="B54" i="1"/>
  <c r="Q53" i="1"/>
  <c r="P53" i="1"/>
  <c r="P55" i="1" s="1"/>
  <c r="N53" i="1"/>
  <c r="I53" i="1"/>
  <c r="D53" i="1"/>
  <c r="C53" i="1"/>
  <c r="B53" i="1"/>
  <c r="I52" i="1"/>
  <c r="D52" i="1"/>
  <c r="C52" i="1"/>
  <c r="B52" i="1"/>
  <c r="I51" i="1"/>
  <c r="I50" i="1"/>
  <c r="P49" i="1"/>
  <c r="I49" i="1"/>
  <c r="C49" i="1"/>
  <c r="I48" i="1"/>
  <c r="C48" i="1"/>
  <c r="B48" i="1" s="1"/>
  <c r="P47" i="1"/>
  <c r="P48" i="1" s="1"/>
  <c r="I47" i="1"/>
  <c r="C47" i="1"/>
  <c r="B47" i="1" s="1"/>
  <c r="P46" i="1"/>
  <c r="I46" i="1"/>
  <c r="C46" i="1"/>
  <c r="B46" i="1" s="1"/>
  <c r="P45" i="1"/>
  <c r="C45" i="1"/>
  <c r="B45" i="1" s="1"/>
  <c r="C44" i="1"/>
  <c r="B44" i="1" s="1"/>
  <c r="Q41" i="1"/>
  <c r="P41" i="1"/>
  <c r="N41" i="1"/>
  <c r="M41" i="1"/>
  <c r="Q40" i="1"/>
  <c r="P40" i="1"/>
  <c r="N40" i="1"/>
  <c r="M40" i="1"/>
  <c r="D40" i="1"/>
  <c r="Q39" i="1"/>
  <c r="P39" i="1"/>
  <c r="N39" i="1"/>
  <c r="M39" i="1"/>
  <c r="C39" i="1"/>
  <c r="B39" i="1" s="1"/>
  <c r="Q38" i="1"/>
  <c r="P38" i="1"/>
  <c r="N38" i="1"/>
  <c r="M38" i="1"/>
  <c r="C38" i="1"/>
  <c r="B38" i="1" s="1"/>
  <c r="Q37" i="1"/>
  <c r="P37" i="1"/>
  <c r="N37" i="1"/>
  <c r="M37" i="1"/>
  <c r="C37" i="1"/>
  <c r="B37" i="1" s="1"/>
  <c r="Q36" i="1"/>
  <c r="P36" i="1"/>
  <c r="N36" i="1"/>
  <c r="M36" i="1"/>
  <c r="C36" i="1"/>
  <c r="B36" i="1" s="1"/>
  <c r="Q35" i="1"/>
  <c r="P35" i="1"/>
  <c r="N35" i="1"/>
  <c r="M35" i="1"/>
  <c r="C35" i="1"/>
  <c r="B35" i="1" s="1"/>
  <c r="Q34" i="1"/>
  <c r="P34" i="1"/>
  <c r="N34" i="1"/>
  <c r="M34" i="1"/>
  <c r="C34" i="1"/>
  <c r="B34" i="1" s="1"/>
  <c r="Q33" i="1"/>
  <c r="P33" i="1"/>
  <c r="N33" i="1"/>
  <c r="M33" i="1"/>
  <c r="Q32" i="1"/>
  <c r="P32" i="1"/>
  <c r="N32" i="1"/>
  <c r="M32" i="1"/>
  <c r="Q31" i="1"/>
  <c r="P31" i="1"/>
  <c r="N31" i="1"/>
  <c r="M31" i="1"/>
  <c r="Q30" i="1"/>
  <c r="P30" i="1"/>
  <c r="N30" i="1"/>
  <c r="M30" i="1"/>
  <c r="Q29" i="1"/>
  <c r="P29" i="1"/>
  <c r="N29" i="1"/>
  <c r="M29" i="1"/>
  <c r="Q28" i="1"/>
  <c r="P28" i="1"/>
  <c r="N28" i="1"/>
  <c r="M28" i="1"/>
  <c r="C28" i="1"/>
  <c r="Q27" i="1"/>
  <c r="P27" i="1"/>
  <c r="N27" i="1"/>
  <c r="M27" i="1"/>
  <c r="C27" i="1"/>
  <c r="D27" i="1" s="1"/>
  <c r="Q26" i="1"/>
  <c r="P26" i="1"/>
  <c r="N26" i="1"/>
  <c r="M26" i="1"/>
  <c r="C26" i="1"/>
  <c r="E26" i="1" s="1"/>
  <c r="Q25" i="1"/>
  <c r="P25" i="1"/>
  <c r="N25" i="1"/>
  <c r="M25" i="1"/>
  <c r="C25" i="1"/>
  <c r="D25" i="1" s="1"/>
  <c r="Q24" i="1"/>
  <c r="P24" i="1"/>
  <c r="N24" i="1"/>
  <c r="M24" i="1"/>
  <c r="C24" i="1"/>
  <c r="E24" i="1" s="1"/>
  <c r="Q23" i="1"/>
  <c r="P23" i="1"/>
  <c r="N23" i="1"/>
  <c r="M23" i="1"/>
  <c r="C23" i="1"/>
  <c r="D23" i="1" s="1"/>
  <c r="Q22" i="1"/>
  <c r="P22" i="1"/>
  <c r="N22" i="1"/>
  <c r="M22" i="1"/>
  <c r="C22" i="1"/>
  <c r="E22" i="1" s="1"/>
  <c r="Q21" i="1"/>
  <c r="P21" i="1"/>
  <c r="N21" i="1"/>
  <c r="M21" i="1"/>
  <c r="C21" i="1"/>
  <c r="D21" i="1" s="1"/>
  <c r="Q20" i="1"/>
  <c r="P20" i="1"/>
  <c r="N20" i="1"/>
  <c r="M20" i="1"/>
  <c r="C20" i="1"/>
  <c r="E20" i="1" s="1"/>
  <c r="Q19" i="1"/>
  <c r="P19" i="1"/>
  <c r="N19" i="1"/>
  <c r="M19" i="1"/>
  <c r="C19" i="1"/>
  <c r="D19" i="1" s="1"/>
  <c r="Q18" i="1"/>
  <c r="P18" i="1"/>
  <c r="N18" i="1"/>
  <c r="M18" i="1"/>
  <c r="C18" i="1"/>
  <c r="D18" i="1" s="1"/>
  <c r="Q17" i="1"/>
  <c r="P17" i="1"/>
  <c r="N17" i="1"/>
  <c r="M17" i="1"/>
  <c r="C17" i="1"/>
  <c r="E17" i="1" s="1"/>
  <c r="Q16" i="1"/>
  <c r="P16" i="1"/>
  <c r="N16" i="1"/>
  <c r="M16" i="1"/>
  <c r="C16" i="1"/>
  <c r="P4" i="1" s="1"/>
  <c r="O10" i="1"/>
  <c r="Q10" i="1" s="1"/>
  <c r="C10" i="1"/>
  <c r="H10" i="1" s="1"/>
  <c r="O9" i="1"/>
  <c r="Q9" i="1" s="1"/>
  <c r="H9" i="1"/>
  <c r="D9" i="1"/>
  <c r="C9" i="1"/>
  <c r="O8" i="1"/>
  <c r="C8" i="1"/>
  <c r="E8" i="1" s="1"/>
  <c r="C7" i="1"/>
  <c r="E7" i="1" s="1"/>
  <c r="C6" i="1"/>
  <c r="E6" i="1" s="1"/>
  <c r="C5" i="1"/>
  <c r="H5" i="1" s="1"/>
  <c r="N55" i="1" l="1"/>
  <c r="Q54" i="1"/>
  <c r="D8" i="1"/>
  <c r="H8" i="1"/>
  <c r="O11" i="1"/>
  <c r="Q11" i="1" s="1"/>
  <c r="Q55" i="1"/>
  <c r="C29" i="1"/>
  <c r="D5" i="1"/>
  <c r="J9" i="1"/>
  <c r="C11" i="1"/>
  <c r="Q8" i="1"/>
  <c r="E5" i="1"/>
  <c r="J5" i="1"/>
  <c r="D6" i="1"/>
  <c r="H6" i="1"/>
  <c r="H11" i="1" s="1"/>
  <c r="D7" i="1"/>
  <c r="H7" i="1"/>
  <c r="E10" i="1"/>
  <c r="D17" i="1"/>
  <c r="E19" i="1"/>
  <c r="D20" i="1"/>
  <c r="E21" i="1"/>
  <c r="D22" i="1"/>
  <c r="E23" i="1"/>
  <c r="D24" i="1"/>
  <c r="E25" i="1"/>
  <c r="D26" i="1"/>
  <c r="E27" i="1"/>
  <c r="C40" i="1"/>
  <c r="B40" i="1" s="1"/>
  <c r="E9" i="1"/>
  <c r="D10" i="1"/>
  <c r="D11" i="1" l="1"/>
  <c r="P3" i="1" s="1"/>
  <c r="E29" i="1"/>
  <c r="E11" i="1"/>
  <c r="D29" i="1"/>
</calcChain>
</file>

<file path=xl/sharedStrings.xml><?xml version="1.0" encoding="utf-8"?>
<sst xmlns="http://schemas.openxmlformats.org/spreadsheetml/2006/main" count="175" uniqueCount="143">
  <si>
    <t>آمار دام  و طيور و توليد محصولات دامي شهرستان استان     سال 1403</t>
  </si>
  <si>
    <t>جمعيت و توليدات دام سبك و سنگين</t>
  </si>
  <si>
    <t xml:space="preserve">شرح </t>
  </si>
  <si>
    <t>ضريب</t>
  </si>
  <si>
    <t xml:space="preserve">جمعيت </t>
  </si>
  <si>
    <t xml:space="preserve">واحد </t>
  </si>
  <si>
    <t>شير</t>
  </si>
  <si>
    <t xml:space="preserve">گوشت قرمز  </t>
  </si>
  <si>
    <t>جمعیت دام سنگین</t>
  </si>
  <si>
    <t>کل واحد دامی استان</t>
  </si>
  <si>
    <t>نوع دام</t>
  </si>
  <si>
    <t>(راس)</t>
  </si>
  <si>
    <t>دامي</t>
  </si>
  <si>
    <t>(تن)</t>
  </si>
  <si>
    <t xml:space="preserve">میانگین جوجه ریزی استان </t>
  </si>
  <si>
    <t>گاو اصيل</t>
  </si>
  <si>
    <t>جمعيت تك سمي‌ها</t>
  </si>
  <si>
    <t>گاو دورگ</t>
  </si>
  <si>
    <t>جمعيت</t>
  </si>
  <si>
    <t>گاو بومي</t>
  </si>
  <si>
    <t>جمعیت دام سبک</t>
  </si>
  <si>
    <t>گاوميش</t>
  </si>
  <si>
    <t>اسب</t>
  </si>
  <si>
    <t>گوسفند و بره</t>
  </si>
  <si>
    <t>الاغ</t>
  </si>
  <si>
    <t>بزو بزغاله</t>
  </si>
  <si>
    <t>قاطر</t>
  </si>
  <si>
    <t>جمع</t>
  </si>
  <si>
    <t>-</t>
  </si>
  <si>
    <t>جمعيت و توليدات طيور صنعتي و سنتي</t>
  </si>
  <si>
    <t>دامداري ها و مرغداريهاي صنعتي، نيمه صنعتي و سنتی دارای مجوز فعال و غير فعال</t>
  </si>
  <si>
    <t xml:space="preserve"> شرح </t>
  </si>
  <si>
    <t xml:space="preserve">تعداد (قطعه) </t>
  </si>
  <si>
    <t>گوشت سفید(تن)</t>
  </si>
  <si>
    <t>تخم خوراکی(تن)</t>
  </si>
  <si>
    <t xml:space="preserve">                                                             شرح
نوع دام و طيور</t>
  </si>
  <si>
    <t>واحدهای فعال</t>
  </si>
  <si>
    <t>واحدهاي غير فعال</t>
  </si>
  <si>
    <t>نوع طيور</t>
  </si>
  <si>
    <t>نوع دام و طيور</t>
  </si>
  <si>
    <t>تعداد</t>
  </si>
  <si>
    <t>ظرفيت</t>
  </si>
  <si>
    <t>گوشتي</t>
  </si>
  <si>
    <t>واحدهای صنعتی</t>
  </si>
  <si>
    <t>گاوداري صنعتي</t>
  </si>
  <si>
    <t>مادر گوشتي</t>
  </si>
  <si>
    <t>گاوداري پرواري</t>
  </si>
  <si>
    <t>تخمگذار</t>
  </si>
  <si>
    <t>گوسفند داشتی</t>
  </si>
  <si>
    <t>مرغ اجداد</t>
  </si>
  <si>
    <t>گوسفند پرواري</t>
  </si>
  <si>
    <t>بومي</t>
  </si>
  <si>
    <t>واحدهای دامداری کوچک روستائی</t>
  </si>
  <si>
    <t>پرورش گاو شیری</t>
  </si>
  <si>
    <t>اردك</t>
  </si>
  <si>
    <t>پرورش گوساله پرواری</t>
  </si>
  <si>
    <t>بوقلمون</t>
  </si>
  <si>
    <t>غاز</t>
  </si>
  <si>
    <t>پرواربندی بره</t>
  </si>
  <si>
    <t>شتر مرغ</t>
  </si>
  <si>
    <t>جمع دامداریها</t>
  </si>
  <si>
    <t>كبك</t>
  </si>
  <si>
    <t>مرغ گوشتي</t>
  </si>
  <si>
    <t>دارای مجوز تولید</t>
  </si>
  <si>
    <t>بلدرچین</t>
  </si>
  <si>
    <t>فاقد مجوز تولید</t>
  </si>
  <si>
    <t>قرقاول</t>
  </si>
  <si>
    <t>جمع مرغداریهای گوشتی</t>
  </si>
  <si>
    <t>جوجه يكروزه گوشتي</t>
  </si>
  <si>
    <t>مرغ مادر گوشتي (قطعه)</t>
  </si>
  <si>
    <t>تک دوره ای</t>
  </si>
  <si>
    <t>جمع کــل</t>
  </si>
  <si>
    <t>پروانه بهره برداري</t>
  </si>
  <si>
    <t>جمع مرغداریهای مادر</t>
  </si>
  <si>
    <t>مقایسه جمعیت دام سبك و سنگين استان به کشور</t>
  </si>
  <si>
    <t>مرغ تخمگذار (قطعه)</t>
  </si>
  <si>
    <t>درصد استانی</t>
  </si>
  <si>
    <t>جمعيت  استان</t>
  </si>
  <si>
    <t>جمعیت  کشور</t>
  </si>
  <si>
    <t>مرغ اجداد (قطعه)</t>
  </si>
  <si>
    <t>مرغ بومی (قطعه)</t>
  </si>
  <si>
    <t>پرورش شتر مرغ (قطعه)</t>
  </si>
  <si>
    <t xml:space="preserve">پرورش اردک (قطعه) </t>
  </si>
  <si>
    <t>پرورش بوقلمون (قطعه)</t>
  </si>
  <si>
    <t>پرورش كبك (قطعه)</t>
  </si>
  <si>
    <t>پرورش بلدرچین (قطعه)</t>
  </si>
  <si>
    <t>پرورش قرقاول (قطعه)</t>
  </si>
  <si>
    <t>پرورش اسب (رأس)</t>
  </si>
  <si>
    <r>
      <t xml:space="preserve">مقایسه تولیدات دامی استان به کشور </t>
    </r>
    <r>
      <rPr>
        <sz val="12"/>
        <color rgb="FFFF0000"/>
        <rFont val="B Lotus"/>
        <charset val="178"/>
      </rPr>
      <t>(تن)</t>
    </r>
  </si>
  <si>
    <t>پرورش سگ (قلاده)</t>
  </si>
  <si>
    <t>تولید</t>
  </si>
  <si>
    <t>نوع تولید</t>
  </si>
  <si>
    <t>استان</t>
  </si>
  <si>
    <t>کشور</t>
  </si>
  <si>
    <t xml:space="preserve"> نسبت جمعیت طیور شهرستان به استان</t>
  </si>
  <si>
    <t>تعداد و توليدات کرم ابریشم</t>
  </si>
  <si>
    <t>گوشت قرمز</t>
  </si>
  <si>
    <t>درصد استان</t>
  </si>
  <si>
    <t>جمعيت در استان</t>
  </si>
  <si>
    <t>جمعیت در کشور</t>
  </si>
  <si>
    <t>شرح</t>
  </si>
  <si>
    <t xml:space="preserve">توليد  </t>
  </si>
  <si>
    <t>گوشت سفید</t>
  </si>
  <si>
    <t>نوع طیور</t>
  </si>
  <si>
    <t>تعداد پرورش دهنده (نفر)</t>
  </si>
  <si>
    <t>شیر</t>
  </si>
  <si>
    <t xml:space="preserve">مرغ گوشتي </t>
  </si>
  <si>
    <t>تعداد جعبه پرورش داده</t>
  </si>
  <si>
    <t>تخم مرغ</t>
  </si>
  <si>
    <t>مرغ مادر گوشتي</t>
  </si>
  <si>
    <t>پیله تولیدی (کیلوگرم)</t>
  </si>
  <si>
    <t>عسل</t>
  </si>
  <si>
    <t>مرغ تخمگذار</t>
  </si>
  <si>
    <t>میانگین تولید(کیلوگرم)</t>
  </si>
  <si>
    <t>جوجه یکروزه</t>
  </si>
  <si>
    <t>مرغ بومي</t>
  </si>
  <si>
    <t>توتستان(هکتار)</t>
  </si>
  <si>
    <t>صنایع تولیدی وابسته فعال (تن در سال)</t>
  </si>
  <si>
    <t>تعداد و توليدات كلني‌هاي زنبور عسل</t>
  </si>
  <si>
    <t>عنوان مرکز تولیدی</t>
  </si>
  <si>
    <t>ظرفیت اسمی</t>
  </si>
  <si>
    <t>ظرفیت عملی</t>
  </si>
  <si>
    <t>توليد  (كلني)</t>
  </si>
  <si>
    <t>توليد (کیلوگرم)</t>
  </si>
  <si>
    <t>ميانگين توليد (کیلوگرم)</t>
  </si>
  <si>
    <t>ایستگاه جمع آوری شیر</t>
  </si>
  <si>
    <t>نوع كندو</t>
  </si>
  <si>
    <t>تولید انواع خوراک دام</t>
  </si>
  <si>
    <t>کارخانجات لبنی</t>
  </si>
  <si>
    <t>مدرن</t>
  </si>
  <si>
    <t>واحدهاي جوجه كشي</t>
  </si>
  <si>
    <t>دامهای بیمه شده</t>
  </si>
  <si>
    <t>موسسه جوجه كشي</t>
  </si>
  <si>
    <t xml:space="preserve">تعداد واحد </t>
  </si>
  <si>
    <t>تعداد دستگاه</t>
  </si>
  <si>
    <t>ظرفیت کل</t>
  </si>
  <si>
    <t>طیور</t>
  </si>
  <si>
    <t>دام</t>
  </si>
  <si>
    <t>زنبور عسل</t>
  </si>
  <si>
    <t>جمع کل</t>
  </si>
  <si>
    <t>(قطعه)</t>
  </si>
  <si>
    <t>(رأس)</t>
  </si>
  <si>
    <t>(کلنی)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</si>
</sst>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B Titr"/>
      <charset val="178"/>
    </font>
    <font>
      <sz val="11"/>
      <color theme="1"/>
      <name val="Calibri"/>
      <family val="2"/>
      <scheme val="minor"/>
    </font>
    <font>
      <sz val="12"/>
      <color rgb="FFFF0000"/>
      <name val="B Titr"/>
      <charset val="178"/>
    </font>
    <font>
      <sz val="12"/>
      <name val="Zar"/>
      <charset val="178"/>
    </font>
    <font>
      <sz val="12"/>
      <name val="B Titr"/>
      <charset val="178"/>
    </font>
    <font>
      <sz val="9"/>
      <name val="B Mehr"/>
      <charset val="178"/>
    </font>
    <font>
      <b/>
      <sz val="18"/>
      <color theme="1"/>
      <name val="B Yekan"/>
      <charset val="178"/>
    </font>
    <font>
      <sz val="9"/>
      <color theme="1"/>
      <name val="B Mehr"/>
      <charset val="178"/>
    </font>
    <font>
      <sz val="12"/>
      <name val="B Zar"/>
      <charset val="178"/>
    </font>
    <font>
      <sz val="11"/>
      <color theme="1"/>
      <name val="B Zar"/>
      <charset val="178"/>
    </font>
    <font>
      <b/>
      <sz val="12"/>
      <name val="B Yekan"/>
      <charset val="178"/>
    </font>
    <font>
      <b/>
      <sz val="11"/>
      <color theme="1"/>
      <name val="B Yekan"/>
      <charset val="178"/>
    </font>
    <font>
      <sz val="12"/>
      <name val="B Koodak"/>
      <charset val="178"/>
    </font>
    <font>
      <sz val="18"/>
      <color theme="1"/>
      <name val="B Yekan"/>
      <charset val="178"/>
    </font>
    <font>
      <b/>
      <sz val="18"/>
      <name val="B Yekan"/>
      <charset val="178"/>
    </font>
    <font>
      <b/>
      <sz val="18"/>
      <color theme="1"/>
      <name val="Calibri"/>
      <family val="2"/>
      <scheme val="minor"/>
    </font>
    <font>
      <sz val="12"/>
      <color theme="1"/>
      <name val="B Farnaz"/>
      <charset val="178"/>
    </font>
    <font>
      <sz val="12"/>
      <color theme="1"/>
      <name val="B Yekan"/>
      <charset val="178"/>
    </font>
    <font>
      <sz val="12"/>
      <name val="B Farnaz"/>
      <charset val="178"/>
    </font>
    <font>
      <sz val="10"/>
      <name val="B Koodak"/>
      <charset val="178"/>
    </font>
    <font>
      <sz val="10"/>
      <name val="B Titr"/>
      <charset val="178"/>
    </font>
    <font>
      <sz val="9"/>
      <name val="B Titr"/>
      <charset val="178"/>
    </font>
    <font>
      <sz val="11"/>
      <name val="B Titr"/>
      <charset val="178"/>
    </font>
    <font>
      <sz val="12"/>
      <color rgb="FFFF0000"/>
      <name val="B Lotus"/>
      <charset val="178"/>
    </font>
    <font>
      <b/>
      <sz val="16"/>
      <name val="B Yekan"/>
      <charset val="178"/>
    </font>
    <font>
      <sz val="11"/>
      <name val="B Koodak"/>
      <charset val="178"/>
    </font>
    <font>
      <sz val="18"/>
      <name val="B Yekan"/>
      <charset val="178"/>
    </font>
    <font>
      <b/>
      <sz val="14"/>
      <name val="B Yekan"/>
      <charset val="178"/>
    </font>
    <font>
      <sz val="8"/>
      <name val="B Titr"/>
      <charset val="178"/>
    </font>
    <font>
      <sz val="9"/>
      <name val="B Koodak"/>
      <charset val="178"/>
    </font>
    <font>
      <sz val="11"/>
      <color rgb="FFFF0000"/>
      <name val="B Titr"/>
      <charset val="178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3" fillId="0" borderId="0"/>
  </cellStyleXfs>
  <cellXfs count="101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horizontal="right" vertical="center"/>
    </xf>
    <xf numFmtId="0" fontId="15" fillId="0" borderId="1" xfId="2" applyFont="1" applyBorder="1" applyAlignment="1">
      <alignment horizontal="center" readingOrder="2"/>
    </xf>
    <xf numFmtId="3" fontId="16" fillId="3" borderId="1" xfId="1" applyNumberFormat="1" applyFont="1" applyFill="1" applyBorder="1" applyAlignment="1">
      <alignment horizontal="center" vertical="center" readingOrder="2"/>
    </xf>
    <xf numFmtId="3" fontId="8" fillId="0" borderId="1" xfId="2" applyNumberFormat="1" applyFont="1" applyBorder="1" applyAlignment="1">
      <alignment horizontal="center" readingOrder="2"/>
    </xf>
    <xf numFmtId="3" fontId="16" fillId="3" borderId="1" xfId="1" applyNumberFormat="1" applyFont="1" applyFill="1" applyBorder="1" applyAlignment="1">
      <alignment horizontal="center" vertical="center"/>
    </xf>
    <xf numFmtId="165" fontId="8" fillId="0" borderId="1" xfId="2" applyNumberFormat="1" applyFont="1" applyBorder="1" applyAlignment="1">
      <alignment horizontal="center"/>
    </xf>
    <xf numFmtId="3" fontId="8" fillId="0" borderId="1" xfId="2" applyNumberFormat="1" applyFont="1" applyBorder="1" applyAlignment="1">
      <alignment horizontal="center"/>
    </xf>
    <xf numFmtId="0" fontId="18" fillId="4" borderId="1" xfId="1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readingOrder="2"/>
    </xf>
    <xf numFmtId="3" fontId="8" fillId="4" borderId="1" xfId="2" applyNumberFormat="1" applyFont="1" applyFill="1" applyBorder="1" applyAlignment="1">
      <alignment horizontal="center" readingOrder="2"/>
    </xf>
    <xf numFmtId="1" fontId="19" fillId="4" borderId="1" xfId="1" applyNumberFormat="1" applyFont="1" applyFill="1" applyBorder="1" applyAlignment="1">
      <alignment horizontal="center" vertical="center"/>
    </xf>
    <xf numFmtId="1" fontId="8" fillId="5" borderId="1" xfId="2" applyNumberFormat="1" applyFont="1" applyFill="1" applyBorder="1" applyAlignment="1">
      <alignment horizontal="center"/>
    </xf>
    <xf numFmtId="165" fontId="8" fillId="6" borderId="1" xfId="2" applyNumberFormat="1" applyFont="1" applyFill="1" applyBorder="1" applyAlignment="1">
      <alignment horizontal="center"/>
    </xf>
    <xf numFmtId="3" fontId="8" fillId="6" borderId="1" xfId="2" applyNumberFormat="1" applyFont="1" applyFill="1" applyBorder="1" applyAlignment="1">
      <alignment horizontal="center"/>
    </xf>
    <xf numFmtId="0" fontId="0" fillId="3" borderId="0" xfId="0" applyFill="1"/>
    <xf numFmtId="1" fontId="16" fillId="3" borderId="1" xfId="1" applyNumberFormat="1" applyFont="1" applyFill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 vertical="center"/>
    </xf>
    <xf numFmtId="3" fontId="0" fillId="0" borderId="0" xfId="0" applyNumberFormat="1"/>
    <xf numFmtId="164" fontId="8" fillId="3" borderId="1" xfId="2" applyNumberFormat="1" applyFont="1" applyFill="1" applyBorder="1" applyAlignment="1">
      <alignment horizontal="center"/>
    </xf>
    <xf numFmtId="0" fontId="14" fillId="3" borderId="1" xfId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164" fontId="16" fillId="3" borderId="1" xfId="1" applyNumberFormat="1" applyFont="1" applyFill="1" applyBorder="1" applyAlignment="1">
      <alignment horizontal="center" vertical="center"/>
    </xf>
    <xf numFmtId="164" fontId="26" fillId="3" borderId="1" xfId="1" applyNumberFormat="1" applyFont="1" applyFill="1" applyBorder="1" applyAlignment="1">
      <alignment horizontal="center" vertical="center"/>
    </xf>
    <xf numFmtId="164" fontId="28" fillId="3" borderId="1" xfId="1" applyNumberFormat="1" applyFont="1" applyFill="1" applyBorder="1" applyAlignment="1">
      <alignment horizontal="center" vertical="center"/>
    </xf>
    <xf numFmtId="3" fontId="29" fillId="3" borderId="1" xfId="1" applyNumberFormat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left" vertical="center" wrapText="1"/>
    </xf>
    <xf numFmtId="0" fontId="31" fillId="3" borderId="1" xfId="1" applyFont="1" applyFill="1" applyBorder="1" applyAlignment="1">
      <alignment horizontal="right" vertical="center"/>
    </xf>
    <xf numFmtId="0" fontId="22" fillId="3" borderId="1" xfId="1" applyFont="1" applyFill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/>
    </xf>
    <xf numFmtId="4" fontId="8" fillId="3" borderId="1" xfId="2" applyNumberFormat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center"/>
    </xf>
    <xf numFmtId="1" fontId="24" fillId="2" borderId="1" xfId="1" applyNumberFormat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 wrapText="1"/>
    </xf>
    <xf numFmtId="1" fontId="29" fillId="3" borderId="1" xfId="1" applyNumberFormat="1" applyFont="1" applyFill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 wrapText="1"/>
    </xf>
    <xf numFmtId="0" fontId="29" fillId="3" borderId="6" xfId="1" applyFont="1" applyFill="1" applyBorder="1" applyAlignment="1">
      <alignment horizontal="center" vertical="center"/>
    </xf>
    <xf numFmtId="3" fontId="26" fillId="3" borderId="7" xfId="1" applyNumberFormat="1" applyFont="1" applyFill="1" applyBorder="1" applyAlignment="1">
      <alignment horizontal="center" vertical="center"/>
    </xf>
    <xf numFmtId="0" fontId="26" fillId="3" borderId="6" xfId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1" fontId="26" fillId="3" borderId="7" xfId="1" applyNumberFormat="1" applyFont="1" applyFill="1" applyBorder="1" applyAlignment="1">
      <alignment horizontal="center" vertical="center"/>
    </xf>
    <xf numFmtId="1" fontId="26" fillId="3" borderId="8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32" fillId="3" borderId="1" xfId="1" applyFont="1" applyFill="1" applyBorder="1" applyAlignment="1">
      <alignment horizontal="center" vertical="center"/>
    </xf>
    <xf numFmtId="1" fontId="16" fillId="3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 wrapText="1"/>
    </xf>
    <xf numFmtId="165" fontId="28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right" vertical="center"/>
    </xf>
    <xf numFmtId="0" fontId="27" fillId="3" borderId="1" xfId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right" vertical="center"/>
    </xf>
    <xf numFmtId="3" fontId="16" fillId="3" borderId="1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/>
    </xf>
    <xf numFmtId="0" fontId="23" fillId="3" borderId="1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 wrapText="1"/>
    </xf>
    <xf numFmtId="0" fontId="21" fillId="3" borderId="1" xfId="1" applyFont="1" applyFill="1" applyBorder="1" applyAlignment="1">
      <alignment horizontal="right" vertical="center"/>
    </xf>
    <xf numFmtId="0" fontId="14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right" vertical="center" wrapText="1"/>
    </xf>
    <xf numFmtId="164" fontId="8" fillId="4" borderId="1" xfId="1" applyNumberFormat="1" applyFont="1" applyFill="1" applyBorder="1" applyAlignment="1">
      <alignment horizontal="center" vertical="center" readingOrder="2"/>
    </xf>
    <xf numFmtId="164" fontId="8" fillId="4" borderId="1" xfId="1" applyNumberFormat="1" applyFont="1" applyFill="1" applyBorder="1" applyAlignment="1">
      <alignment horizontal="center" vertical="center"/>
    </xf>
    <xf numFmtId="0" fontId="20" fillId="5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164" fontId="8" fillId="0" borderId="1" xfId="2" applyNumberFormat="1" applyFont="1" applyBorder="1" applyAlignment="1">
      <alignment horizontal="center"/>
    </xf>
    <xf numFmtId="164" fontId="16" fillId="0" borderId="1" xfId="1" applyNumberFormat="1" applyFont="1" applyFill="1" applyBorder="1" applyAlignment="1">
      <alignment horizontal="center" vertical="center"/>
    </xf>
    <xf numFmtId="3" fontId="16" fillId="0" borderId="1" xfId="1" applyNumberFormat="1" applyFont="1" applyFill="1" applyBorder="1" applyAlignment="1">
      <alignment horizontal="center" vertical="center" wrapText="1"/>
    </xf>
    <xf numFmtId="3" fontId="17" fillId="0" borderId="1" xfId="2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2" fontId="12" fillId="2" borderId="1" xfId="1" applyNumberFormat="1" applyFont="1" applyFill="1" applyBorder="1" applyAlignment="1">
      <alignment horizontal="center" vertical="center" wrapText="1"/>
    </xf>
    <xf numFmtId="2" fontId="13" fillId="2" borderId="1" xfId="2" applyNumberFormat="1" applyFont="1" applyFill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wrapText="1" readingOrder="2"/>
    </xf>
    <xf numFmtId="0" fontId="4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3" fontId="8" fillId="2" borderId="1" xfId="2" applyNumberFormat="1" applyFont="1" applyFill="1" applyBorder="1" applyAlignment="1">
      <alignment horizontal="center" vertical="center" wrapText="1" readingOrder="2"/>
    </xf>
    <xf numFmtId="0" fontId="8" fillId="2" borderId="1" xfId="2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2"/>
    <cellStyle name="Normal 3" xfId="3"/>
    <cellStyle name="Normal_dam8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9525</xdr:rowOff>
    </xdr:from>
    <xdr:to>
      <xdr:col>1</xdr:col>
      <xdr:colOff>10585</xdr:colOff>
      <xdr:row>4</xdr:row>
      <xdr:rowOff>0</xdr:rowOff>
    </xdr:to>
    <xdr:sp macro="" textlink="">
      <xdr:nvSpPr>
        <xdr:cNvPr id="2" name="Line 151"/>
        <xdr:cNvSpPr>
          <a:spLocks noChangeShapeType="1"/>
        </xdr:cNvSpPr>
      </xdr:nvSpPr>
      <xdr:spPr bwMode="auto">
        <a:xfrm flipH="1">
          <a:off x="9993095540" y="742950"/>
          <a:ext cx="982134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9526</xdr:colOff>
      <xdr:row>5</xdr:row>
      <xdr:rowOff>9526</xdr:rowOff>
    </xdr:from>
    <xdr:to>
      <xdr:col>14</xdr:col>
      <xdr:colOff>0</xdr:colOff>
      <xdr:row>6</xdr:row>
      <xdr:rowOff>238126</xdr:rowOff>
    </xdr:to>
    <xdr:sp macro="" textlink="">
      <xdr:nvSpPr>
        <xdr:cNvPr id="3" name="Line 151"/>
        <xdr:cNvSpPr>
          <a:spLocks noChangeShapeType="1"/>
        </xdr:cNvSpPr>
      </xdr:nvSpPr>
      <xdr:spPr bwMode="auto">
        <a:xfrm flipH="1">
          <a:off x="9980656950" y="1771651"/>
          <a:ext cx="1866899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247649</xdr:rowOff>
    </xdr:from>
    <xdr:to>
      <xdr:col>2</xdr:col>
      <xdr:colOff>9525</xdr:colOff>
      <xdr:row>14</xdr:row>
      <xdr:rowOff>238124</xdr:rowOff>
    </xdr:to>
    <xdr:sp macro="" textlink="">
      <xdr:nvSpPr>
        <xdr:cNvPr id="4" name="Line 142"/>
        <xdr:cNvSpPr>
          <a:spLocks noChangeShapeType="1"/>
        </xdr:cNvSpPr>
      </xdr:nvSpPr>
      <xdr:spPr bwMode="auto">
        <a:xfrm flipV="1">
          <a:off x="9992429850" y="4314824"/>
          <a:ext cx="1666875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19051</xdr:colOff>
      <xdr:row>31</xdr:row>
      <xdr:rowOff>9526</xdr:rowOff>
    </xdr:from>
    <xdr:to>
      <xdr:col>1</xdr:col>
      <xdr:colOff>10585</xdr:colOff>
      <xdr:row>33</xdr:row>
      <xdr:rowOff>1</xdr:rowOff>
    </xdr:to>
    <xdr:sp macro="" textlink="">
      <xdr:nvSpPr>
        <xdr:cNvPr id="5" name="Line 200"/>
        <xdr:cNvSpPr>
          <a:spLocks noChangeShapeType="1"/>
        </xdr:cNvSpPr>
      </xdr:nvSpPr>
      <xdr:spPr bwMode="auto">
        <a:xfrm flipH="1">
          <a:off x="9993095540" y="10687051"/>
          <a:ext cx="982134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19052</xdr:colOff>
      <xdr:row>41</xdr:row>
      <xdr:rowOff>9525</xdr:rowOff>
    </xdr:from>
    <xdr:to>
      <xdr:col>1</xdr:col>
      <xdr:colOff>1</xdr:colOff>
      <xdr:row>43</xdr:row>
      <xdr:rowOff>0</xdr:rowOff>
    </xdr:to>
    <xdr:sp macro="" textlink="">
      <xdr:nvSpPr>
        <xdr:cNvPr id="6" name="Line 217"/>
        <xdr:cNvSpPr>
          <a:spLocks noChangeShapeType="1"/>
        </xdr:cNvSpPr>
      </xdr:nvSpPr>
      <xdr:spPr bwMode="auto">
        <a:xfrm flipH="1">
          <a:off x="9993106124" y="14211300"/>
          <a:ext cx="971549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549278</xdr:colOff>
      <xdr:row>13</xdr:row>
      <xdr:rowOff>20109</xdr:rowOff>
    </xdr:from>
    <xdr:to>
      <xdr:col>11</xdr:col>
      <xdr:colOff>295276</xdr:colOff>
      <xdr:row>14</xdr:row>
      <xdr:rowOff>239185</xdr:rowOff>
    </xdr:to>
    <xdr:sp macro="" textlink="">
      <xdr:nvSpPr>
        <xdr:cNvPr id="7" name="Line 133"/>
        <xdr:cNvSpPr>
          <a:spLocks noChangeShapeType="1"/>
        </xdr:cNvSpPr>
      </xdr:nvSpPr>
      <xdr:spPr bwMode="auto">
        <a:xfrm flipH="1">
          <a:off x="9982238099" y="4411134"/>
          <a:ext cx="4298948" cy="5429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49742</xdr:colOff>
      <xdr:row>43</xdr:row>
      <xdr:rowOff>40216</xdr:rowOff>
    </xdr:from>
    <xdr:to>
      <xdr:col>7</xdr:col>
      <xdr:colOff>21168</xdr:colOff>
      <xdr:row>44</xdr:row>
      <xdr:rowOff>259291</xdr:rowOff>
    </xdr:to>
    <xdr:sp macro="" textlink="">
      <xdr:nvSpPr>
        <xdr:cNvPr id="8" name="Line 218"/>
        <xdr:cNvSpPr>
          <a:spLocks noChangeShapeType="1"/>
        </xdr:cNvSpPr>
      </xdr:nvSpPr>
      <xdr:spPr bwMode="auto">
        <a:xfrm flipH="1">
          <a:off x="9986455557" y="14889691"/>
          <a:ext cx="1447801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50</xdr:row>
      <xdr:rowOff>19049</xdr:rowOff>
    </xdr:from>
    <xdr:to>
      <xdr:col>13</xdr:col>
      <xdr:colOff>9525</xdr:colOff>
      <xdr:row>51</xdr:row>
      <xdr:rowOff>247648</xdr:rowOff>
    </xdr:to>
    <xdr:sp macro="" textlink="">
      <xdr:nvSpPr>
        <xdr:cNvPr id="9" name="Line 134"/>
        <xdr:cNvSpPr>
          <a:spLocks noChangeShapeType="1"/>
        </xdr:cNvSpPr>
      </xdr:nvSpPr>
      <xdr:spPr bwMode="auto">
        <a:xfrm flipV="1">
          <a:off x="9981257025" y="17335499"/>
          <a:ext cx="904875" cy="58102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&#1575;&#1605;&#1575;&#1585;&#1606;&#1575;&#1605;&#1607;1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وشهر"/>
      <sheetName val="نور"/>
      <sheetName val="نکا"/>
      <sheetName val="میاندرود"/>
      <sheetName val="محموداباد"/>
      <sheetName val="گلوگاه"/>
      <sheetName val="کلاردشت"/>
      <sheetName val="قائمشهر"/>
      <sheetName val="فریدونکنار"/>
      <sheetName val="سیمرغ"/>
      <sheetName val="عباس اباد"/>
      <sheetName val="سوادکوه شمالی"/>
      <sheetName val="سوادکوه"/>
      <sheetName val="ساری"/>
      <sheetName val="رامسر"/>
      <sheetName val="چالوس"/>
      <sheetName val="جویبار"/>
      <sheetName val="تنکابن"/>
      <sheetName val="بهشهر"/>
      <sheetName val="بابلسر"/>
      <sheetName val="بابل"/>
      <sheetName val="آمل"/>
      <sheetName val="استان"/>
    </sheetNames>
    <sheetDataSet>
      <sheetData sheetId="0">
        <row r="5">
          <cell r="C5">
            <v>45</v>
          </cell>
        </row>
        <row r="6">
          <cell r="C6">
            <v>9071</v>
          </cell>
        </row>
        <row r="7">
          <cell r="C7">
            <v>31357</v>
          </cell>
        </row>
        <row r="8">
          <cell r="C8">
            <v>15</v>
          </cell>
          <cell r="O8">
            <v>200</v>
          </cell>
        </row>
        <row r="9">
          <cell r="C9">
            <v>103000</v>
          </cell>
          <cell r="O9">
            <v>120</v>
          </cell>
        </row>
        <row r="10">
          <cell r="C10">
            <v>7000</v>
          </cell>
          <cell r="O10">
            <v>180</v>
          </cell>
        </row>
        <row r="16">
          <cell r="C16">
            <v>2942310</v>
          </cell>
          <cell r="M16">
            <v>1</v>
          </cell>
          <cell r="N16">
            <v>15</v>
          </cell>
          <cell r="P16">
            <v>0</v>
          </cell>
          <cell r="Q16">
            <v>0</v>
          </cell>
        </row>
        <row r="17">
          <cell r="C17">
            <v>115240</v>
          </cell>
          <cell r="M17">
            <v>5</v>
          </cell>
          <cell r="N17">
            <v>420</v>
          </cell>
          <cell r="P17">
            <v>2</v>
          </cell>
          <cell r="Q17">
            <v>219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1</v>
          </cell>
          <cell r="Q18">
            <v>100</v>
          </cell>
        </row>
        <row r="19">
          <cell r="C19">
            <v>0</v>
          </cell>
          <cell r="M19">
            <v>0</v>
          </cell>
          <cell r="N19">
            <v>0</v>
          </cell>
          <cell r="P19">
            <v>1</v>
          </cell>
          <cell r="Q19">
            <v>250</v>
          </cell>
        </row>
        <row r="20">
          <cell r="C20">
            <v>113347</v>
          </cell>
          <cell r="M20">
            <v>74</v>
          </cell>
          <cell r="N20">
            <v>921</v>
          </cell>
          <cell r="P20">
            <v>1</v>
          </cell>
          <cell r="Q20">
            <v>10</v>
          </cell>
        </row>
        <row r="21">
          <cell r="C21">
            <v>7000</v>
          </cell>
          <cell r="M21">
            <v>100</v>
          </cell>
          <cell r="N21">
            <v>2242</v>
          </cell>
          <cell r="P21">
            <v>0</v>
          </cell>
          <cell r="Q21">
            <v>0</v>
          </cell>
        </row>
        <row r="22">
          <cell r="C22">
            <v>7000</v>
          </cell>
          <cell r="M22">
            <v>23</v>
          </cell>
          <cell r="N22">
            <v>1699</v>
          </cell>
          <cell r="P22">
            <v>0</v>
          </cell>
          <cell r="Q22">
            <v>0</v>
          </cell>
        </row>
        <row r="23">
          <cell r="C23">
            <v>4500</v>
          </cell>
          <cell r="M23">
            <v>15</v>
          </cell>
          <cell r="N23">
            <v>1485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0</v>
          </cell>
          <cell r="N24">
            <v>0</v>
          </cell>
          <cell r="P24">
            <v>5</v>
          </cell>
          <cell r="Q24">
            <v>579</v>
          </cell>
        </row>
        <row r="25">
          <cell r="C25">
            <v>0</v>
          </cell>
          <cell r="M25">
            <v>28</v>
          </cell>
          <cell r="N25">
            <v>541950</v>
          </cell>
          <cell r="P25">
            <v>2</v>
          </cell>
          <cell r="Q25">
            <v>23000</v>
          </cell>
        </row>
        <row r="26">
          <cell r="C26">
            <v>10000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</row>
        <row r="28">
          <cell r="C28">
            <v>21374870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3</v>
          </cell>
          <cell r="N29">
            <v>100000</v>
          </cell>
          <cell r="P29">
            <v>0</v>
          </cell>
          <cell r="Q29">
            <v>0</v>
          </cell>
        </row>
        <row r="30">
          <cell r="M30">
            <v>3</v>
          </cell>
          <cell r="N30">
            <v>100000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45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9071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31357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15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103000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7000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2959.5313859999997</v>
          </cell>
        </row>
        <row r="45">
          <cell r="C45">
            <v>5675.7989744400002</v>
          </cell>
          <cell r="P45">
            <v>0</v>
          </cell>
        </row>
        <row r="46">
          <cell r="C46">
            <v>19370.286277499999</v>
          </cell>
          <cell r="I46">
            <v>2942310</v>
          </cell>
          <cell r="P46">
            <v>0</v>
          </cell>
        </row>
        <row r="47">
          <cell r="C47">
            <v>230.85127873615002</v>
          </cell>
          <cell r="I47">
            <v>115240</v>
          </cell>
          <cell r="P47">
            <v>0</v>
          </cell>
        </row>
        <row r="48">
          <cell r="C48">
            <v>105.318</v>
          </cell>
          <cell r="I48">
            <v>0</v>
          </cell>
        </row>
        <row r="49">
          <cell r="C49">
            <v>21374870</v>
          </cell>
          <cell r="I49">
            <v>113347</v>
          </cell>
          <cell r="P49">
            <v>0</v>
          </cell>
        </row>
        <row r="50">
          <cell r="I50">
            <v>7000</v>
          </cell>
        </row>
        <row r="51">
          <cell r="I51">
            <v>7000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4500</v>
          </cell>
        </row>
        <row r="53">
          <cell r="B53">
            <v>1</v>
          </cell>
          <cell r="C53">
            <v>22000</v>
          </cell>
          <cell r="D53">
            <v>22000</v>
          </cell>
          <cell r="I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21374870</v>
          </cell>
          <cell r="N54">
            <v>17450</v>
          </cell>
          <cell r="P54">
            <v>105318</v>
          </cell>
        </row>
        <row r="57">
          <cell r="C57">
            <v>2</v>
          </cell>
          <cell r="D57">
            <v>21</v>
          </cell>
          <cell r="E57">
            <v>1344000</v>
          </cell>
        </row>
        <row r="58">
          <cell r="H58">
            <v>0</v>
          </cell>
          <cell r="I58">
            <v>0</v>
          </cell>
          <cell r="J58">
            <v>0</v>
          </cell>
        </row>
      </sheetData>
      <sheetData sheetId="1">
        <row r="5">
          <cell r="C5">
            <v>2</v>
          </cell>
        </row>
        <row r="6">
          <cell r="C6">
            <v>39400</v>
          </cell>
        </row>
        <row r="7">
          <cell r="C7">
            <v>24700</v>
          </cell>
        </row>
        <row r="8">
          <cell r="O8">
            <v>500</v>
          </cell>
        </row>
        <row r="9">
          <cell r="C9">
            <v>220000</v>
          </cell>
          <cell r="O9">
            <v>210</v>
          </cell>
        </row>
        <row r="10">
          <cell r="C10">
            <v>22155</v>
          </cell>
          <cell r="O10">
            <v>250</v>
          </cell>
        </row>
        <row r="16">
          <cell r="C16">
            <v>12320551</v>
          </cell>
          <cell r="M16">
            <v>1</v>
          </cell>
          <cell r="N16">
            <v>30</v>
          </cell>
          <cell r="P16">
            <v>3</v>
          </cell>
          <cell r="Q16">
            <v>180</v>
          </cell>
        </row>
        <row r="17">
          <cell r="C17">
            <v>481404</v>
          </cell>
          <cell r="M17">
            <v>10</v>
          </cell>
          <cell r="N17">
            <v>2100</v>
          </cell>
          <cell r="P17">
            <v>0</v>
          </cell>
          <cell r="Q17">
            <v>0</v>
          </cell>
        </row>
        <row r="18">
          <cell r="C18">
            <v>60000</v>
          </cell>
          <cell r="M18">
            <v>1</v>
          </cell>
          <cell r="N18">
            <v>300</v>
          </cell>
          <cell r="P18">
            <v>0</v>
          </cell>
          <cell r="Q18">
            <v>0</v>
          </cell>
        </row>
        <row r="19">
          <cell r="M19">
            <v>1</v>
          </cell>
          <cell r="N19">
            <v>250</v>
          </cell>
          <cell r="P19">
            <v>0</v>
          </cell>
          <cell r="Q19">
            <v>0</v>
          </cell>
        </row>
        <row r="20">
          <cell r="C20">
            <v>62808</v>
          </cell>
          <cell r="M20">
            <v>244</v>
          </cell>
          <cell r="N20">
            <v>2580</v>
          </cell>
          <cell r="P20">
            <v>1</v>
          </cell>
          <cell r="Q20">
            <v>10</v>
          </cell>
        </row>
        <row r="21">
          <cell r="C21">
            <v>49500</v>
          </cell>
          <cell r="M21">
            <v>62</v>
          </cell>
          <cell r="N21">
            <v>1406</v>
          </cell>
          <cell r="P21">
            <v>0</v>
          </cell>
          <cell r="Q21">
            <v>0</v>
          </cell>
        </row>
        <row r="22">
          <cell r="C22">
            <v>13000</v>
          </cell>
          <cell r="M22">
            <v>34</v>
          </cell>
          <cell r="N22">
            <v>2598</v>
          </cell>
          <cell r="P22">
            <v>0</v>
          </cell>
          <cell r="Q22">
            <v>0</v>
          </cell>
        </row>
        <row r="23">
          <cell r="C23">
            <v>15400</v>
          </cell>
          <cell r="M23">
            <v>26</v>
          </cell>
          <cell r="N23">
            <v>2102</v>
          </cell>
          <cell r="P23">
            <v>0</v>
          </cell>
          <cell r="Q23">
            <v>0</v>
          </cell>
        </row>
        <row r="24">
          <cell r="M24">
            <v>379</v>
          </cell>
          <cell r="N24">
            <v>11366</v>
          </cell>
          <cell r="P24">
            <v>4</v>
          </cell>
          <cell r="Q24">
            <v>190</v>
          </cell>
        </row>
        <row r="25">
          <cell r="C25">
            <v>55000</v>
          </cell>
          <cell r="M25">
            <v>63</v>
          </cell>
          <cell r="N25">
            <v>2001900</v>
          </cell>
          <cell r="P25">
            <v>2</v>
          </cell>
          <cell r="Q25">
            <v>70000</v>
          </cell>
        </row>
        <row r="26">
          <cell r="C26">
            <v>6500</v>
          </cell>
          <cell r="M26">
            <v>0</v>
          </cell>
          <cell r="N26">
            <v>0</v>
          </cell>
          <cell r="P26">
            <v>1</v>
          </cell>
          <cell r="Q26">
            <v>19000</v>
          </cell>
        </row>
        <row r="27">
          <cell r="C27">
            <v>400</v>
          </cell>
          <cell r="M27">
            <v>63</v>
          </cell>
          <cell r="N27">
            <v>2001900</v>
          </cell>
          <cell r="P27">
            <v>3</v>
          </cell>
          <cell r="Q27">
            <v>89000</v>
          </cell>
        </row>
        <row r="28">
          <cell r="C28">
            <v>33929263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17</v>
          </cell>
          <cell r="N29">
            <v>623000</v>
          </cell>
          <cell r="P29">
            <v>0</v>
          </cell>
          <cell r="Q29">
            <v>0</v>
          </cell>
        </row>
        <row r="30">
          <cell r="M30">
            <v>17</v>
          </cell>
          <cell r="N30">
            <v>623000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60000</v>
          </cell>
          <cell r="P31">
            <v>1</v>
          </cell>
          <cell r="Q31">
            <v>40000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114000</v>
          </cell>
          <cell r="P33">
            <v>0</v>
          </cell>
          <cell r="Q33">
            <v>0</v>
          </cell>
        </row>
        <row r="34">
          <cell r="C34">
            <v>2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39400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24700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1</v>
          </cell>
          <cell r="N37">
            <v>55000</v>
          </cell>
          <cell r="P37">
            <v>0</v>
          </cell>
          <cell r="Q37">
            <v>0</v>
          </cell>
        </row>
        <row r="38">
          <cell r="C38">
            <v>220000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22155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5701.4864000000007</v>
          </cell>
        </row>
        <row r="45">
          <cell r="C45">
            <v>23240.403238724004</v>
          </cell>
          <cell r="P45">
            <v>0</v>
          </cell>
        </row>
        <row r="46">
          <cell r="C46">
            <v>53979.063794999995</v>
          </cell>
          <cell r="I46">
            <v>12320551</v>
          </cell>
          <cell r="P46">
            <v>0</v>
          </cell>
        </row>
        <row r="47">
          <cell r="C47">
            <v>755.35937431366517</v>
          </cell>
          <cell r="I47">
            <v>481404</v>
          </cell>
          <cell r="P47">
            <v>0</v>
          </cell>
        </row>
        <row r="48">
          <cell r="C48">
            <v>324.19799999999998</v>
          </cell>
          <cell r="I48">
            <v>60000</v>
          </cell>
        </row>
        <row r="49">
          <cell r="C49">
            <v>33929263</v>
          </cell>
          <cell r="I49">
            <v>62808</v>
          </cell>
          <cell r="P49">
            <v>0</v>
          </cell>
        </row>
        <row r="50">
          <cell r="I50">
            <v>49500</v>
          </cell>
        </row>
        <row r="51">
          <cell r="I51">
            <v>13000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15400</v>
          </cell>
        </row>
        <row r="53">
          <cell r="B53">
            <v>1</v>
          </cell>
          <cell r="C53">
            <v>294000</v>
          </cell>
          <cell r="D53">
            <v>1910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12950</v>
          </cell>
          <cell r="D54">
            <v>1825</v>
          </cell>
          <cell r="I54">
            <v>33929263</v>
          </cell>
          <cell r="N54">
            <v>40560</v>
          </cell>
          <cell r="P54">
            <v>324198</v>
          </cell>
        </row>
        <row r="57">
          <cell r="C57">
            <v>2</v>
          </cell>
          <cell r="D57">
            <v>19</v>
          </cell>
          <cell r="E57">
            <v>1477440</v>
          </cell>
        </row>
        <row r="58">
          <cell r="H58">
            <v>12307551</v>
          </cell>
          <cell r="I58">
            <v>709</v>
          </cell>
          <cell r="J58">
            <v>270</v>
          </cell>
        </row>
      </sheetData>
      <sheetData sheetId="2">
        <row r="5">
          <cell r="C5">
            <v>227</v>
          </cell>
        </row>
        <row r="6">
          <cell r="C6">
            <v>14100</v>
          </cell>
        </row>
        <row r="7">
          <cell r="C7">
            <v>7950</v>
          </cell>
        </row>
        <row r="8">
          <cell r="C8">
            <v>103</v>
          </cell>
          <cell r="O8">
            <v>345</v>
          </cell>
        </row>
        <row r="9">
          <cell r="C9">
            <v>232100</v>
          </cell>
          <cell r="O9">
            <v>168</v>
          </cell>
        </row>
        <row r="10">
          <cell r="C10">
            <v>17600</v>
          </cell>
          <cell r="O10">
            <v>83</v>
          </cell>
        </row>
        <row r="16">
          <cell r="C16">
            <v>16502408</v>
          </cell>
          <cell r="M16">
            <v>11</v>
          </cell>
          <cell r="N16">
            <v>260</v>
          </cell>
          <cell r="P16">
            <v>9</v>
          </cell>
          <cell r="Q16">
            <v>320</v>
          </cell>
        </row>
        <row r="17">
          <cell r="C17">
            <v>182000</v>
          </cell>
          <cell r="M17">
            <v>4</v>
          </cell>
          <cell r="N17">
            <v>300</v>
          </cell>
          <cell r="P17">
            <v>7</v>
          </cell>
          <cell r="Q17">
            <v>345</v>
          </cell>
        </row>
        <row r="18">
          <cell r="C18">
            <v>48000</v>
          </cell>
          <cell r="M18">
            <v>5</v>
          </cell>
          <cell r="N18">
            <v>1500</v>
          </cell>
          <cell r="P18">
            <v>1</v>
          </cell>
          <cell r="Q18">
            <v>200</v>
          </cell>
        </row>
        <row r="19">
          <cell r="C19">
            <v>0</v>
          </cell>
          <cell r="M19">
            <v>9</v>
          </cell>
          <cell r="N19">
            <v>2200</v>
          </cell>
          <cell r="P19">
            <v>3</v>
          </cell>
          <cell r="Q19">
            <v>650</v>
          </cell>
        </row>
        <row r="20">
          <cell r="C20">
            <v>14002</v>
          </cell>
          <cell r="M20">
            <v>211</v>
          </cell>
          <cell r="N20">
            <v>1650</v>
          </cell>
          <cell r="P20">
            <v>35</v>
          </cell>
          <cell r="Q20">
            <v>190</v>
          </cell>
        </row>
        <row r="21">
          <cell r="C21">
            <v>9400</v>
          </cell>
          <cell r="M21">
            <v>222</v>
          </cell>
          <cell r="N21">
            <v>1990</v>
          </cell>
          <cell r="P21">
            <v>47</v>
          </cell>
          <cell r="Q21">
            <v>480</v>
          </cell>
        </row>
        <row r="22">
          <cell r="C22">
            <v>3900</v>
          </cell>
          <cell r="M22">
            <v>50</v>
          </cell>
          <cell r="N22">
            <v>610</v>
          </cell>
          <cell r="P22">
            <v>0</v>
          </cell>
          <cell r="Q22">
            <v>0</v>
          </cell>
        </row>
        <row r="23">
          <cell r="C23">
            <v>4200</v>
          </cell>
          <cell r="M23">
            <v>119</v>
          </cell>
          <cell r="N23">
            <v>24080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602</v>
          </cell>
          <cell r="N24">
            <v>28330</v>
          </cell>
          <cell r="P24">
            <v>102</v>
          </cell>
          <cell r="Q24">
            <v>2185</v>
          </cell>
        </row>
        <row r="25">
          <cell r="C25">
            <v>1200</v>
          </cell>
          <cell r="M25">
            <v>114</v>
          </cell>
          <cell r="N25">
            <v>2435000</v>
          </cell>
          <cell r="P25">
            <v>0</v>
          </cell>
          <cell r="Q25">
            <v>0</v>
          </cell>
        </row>
        <row r="26">
          <cell r="C26">
            <v>6200</v>
          </cell>
          <cell r="M26">
            <v>75</v>
          </cell>
          <cell r="N26">
            <v>1170000</v>
          </cell>
          <cell r="P26">
            <v>0</v>
          </cell>
          <cell r="Q26">
            <v>0</v>
          </cell>
        </row>
        <row r="27">
          <cell r="C27">
            <v>1300</v>
          </cell>
          <cell r="M27">
            <v>189</v>
          </cell>
          <cell r="N27">
            <v>3605000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5</v>
          </cell>
          <cell r="N29">
            <v>141550</v>
          </cell>
          <cell r="P29">
            <v>3</v>
          </cell>
          <cell r="Q29">
            <v>77000</v>
          </cell>
        </row>
        <row r="30">
          <cell r="M30">
            <v>5</v>
          </cell>
          <cell r="N30">
            <v>141550</v>
          </cell>
          <cell r="P30">
            <v>3</v>
          </cell>
          <cell r="Q30">
            <v>63000</v>
          </cell>
        </row>
        <row r="31">
          <cell r="M31">
            <v>1</v>
          </cell>
          <cell r="N31">
            <v>48000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1</v>
          </cell>
          <cell r="Q33">
            <v>5000</v>
          </cell>
        </row>
        <row r="34">
          <cell r="C34">
            <v>227</v>
          </cell>
          <cell r="M34">
            <v>0</v>
          </cell>
          <cell r="N34">
            <v>0</v>
          </cell>
          <cell r="P34">
            <v>1</v>
          </cell>
          <cell r="Q34">
            <v>100</v>
          </cell>
        </row>
        <row r="35">
          <cell r="C35">
            <v>14100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7950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103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232100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17600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3029.1121200000002</v>
          </cell>
        </row>
        <row r="45">
          <cell r="C45">
            <v>30097.627853400001</v>
          </cell>
          <cell r="P45">
            <v>0</v>
          </cell>
        </row>
        <row r="46">
          <cell r="C46">
            <v>20625.286672499999</v>
          </cell>
          <cell r="I46">
            <v>16502408</v>
          </cell>
          <cell r="P46">
            <v>0</v>
          </cell>
        </row>
        <row r="47">
          <cell r="C47">
            <v>690.48126069249986</v>
          </cell>
          <cell r="I47">
            <v>182000</v>
          </cell>
          <cell r="P47">
            <v>0</v>
          </cell>
        </row>
        <row r="48">
          <cell r="C48">
            <v>186.02099999999999</v>
          </cell>
          <cell r="I48">
            <v>48000</v>
          </cell>
        </row>
        <row r="49">
          <cell r="C49">
            <v>0</v>
          </cell>
          <cell r="I49">
            <v>14002</v>
          </cell>
          <cell r="P49">
            <v>0</v>
          </cell>
        </row>
        <row r="50">
          <cell r="I50">
            <v>9400</v>
          </cell>
        </row>
        <row r="51">
          <cell r="I51">
            <v>3900</v>
          </cell>
        </row>
        <row r="52">
          <cell r="B52">
            <v>2</v>
          </cell>
          <cell r="C52">
            <v>3650</v>
          </cell>
          <cell r="D52">
            <v>730</v>
          </cell>
          <cell r="I52">
            <v>4200</v>
          </cell>
        </row>
        <row r="53">
          <cell r="B53">
            <v>4</v>
          </cell>
          <cell r="C53">
            <v>128000</v>
          </cell>
          <cell r="D53">
            <v>90000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300</v>
          </cell>
          <cell r="D54">
            <v>300</v>
          </cell>
          <cell r="I54">
            <v>0</v>
          </cell>
          <cell r="N54">
            <v>18430</v>
          </cell>
          <cell r="P54">
            <v>186021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9248953</v>
          </cell>
          <cell r="I58">
            <v>838</v>
          </cell>
          <cell r="J58">
            <v>453</v>
          </cell>
        </row>
      </sheetData>
      <sheetData sheetId="3">
        <row r="5">
          <cell r="C5">
            <v>5031</v>
          </cell>
        </row>
        <row r="6">
          <cell r="C6">
            <v>2380</v>
          </cell>
        </row>
        <row r="7">
          <cell r="C7">
            <v>1120</v>
          </cell>
        </row>
        <row r="8">
          <cell r="C8">
            <v>145</v>
          </cell>
          <cell r="O8">
            <v>21</v>
          </cell>
        </row>
        <row r="9">
          <cell r="C9">
            <v>55640</v>
          </cell>
          <cell r="O9">
            <v>38</v>
          </cell>
        </row>
        <row r="10">
          <cell r="C10">
            <v>2070</v>
          </cell>
          <cell r="O10">
            <v>18</v>
          </cell>
        </row>
        <row r="16">
          <cell r="C16">
            <v>9265738</v>
          </cell>
          <cell r="M16">
            <v>3</v>
          </cell>
          <cell r="N16">
            <v>3136</v>
          </cell>
          <cell r="P16">
            <v>4</v>
          </cell>
          <cell r="Q16">
            <v>104</v>
          </cell>
        </row>
        <row r="17">
          <cell r="C17">
            <v>250190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3</v>
          </cell>
          <cell r="N18">
            <v>1200</v>
          </cell>
          <cell r="P18">
            <v>1</v>
          </cell>
          <cell r="Q18">
            <v>250</v>
          </cell>
        </row>
        <row r="19">
          <cell r="C19">
            <v>0</v>
          </cell>
          <cell r="M19">
            <v>6</v>
          </cell>
          <cell r="N19">
            <v>1790</v>
          </cell>
          <cell r="P19">
            <v>4</v>
          </cell>
          <cell r="Q19">
            <v>1050</v>
          </cell>
        </row>
        <row r="20">
          <cell r="C20">
            <v>100426</v>
          </cell>
          <cell r="M20">
            <v>219</v>
          </cell>
          <cell r="N20">
            <v>2178</v>
          </cell>
          <cell r="P20">
            <v>10</v>
          </cell>
          <cell r="Q20">
            <v>111</v>
          </cell>
        </row>
        <row r="21">
          <cell r="C21">
            <v>4800</v>
          </cell>
          <cell r="M21">
            <v>15</v>
          </cell>
          <cell r="N21">
            <v>357</v>
          </cell>
          <cell r="P21">
            <v>0</v>
          </cell>
          <cell r="Q21">
            <v>0</v>
          </cell>
        </row>
        <row r="22">
          <cell r="C22">
            <v>1070</v>
          </cell>
          <cell r="M22">
            <v>136</v>
          </cell>
          <cell r="N22">
            <v>7353</v>
          </cell>
          <cell r="P22">
            <v>2</v>
          </cell>
          <cell r="Q22">
            <v>115</v>
          </cell>
        </row>
        <row r="23">
          <cell r="C23">
            <v>6100</v>
          </cell>
          <cell r="M23">
            <v>66</v>
          </cell>
          <cell r="N23">
            <v>3879</v>
          </cell>
          <cell r="P23">
            <v>4</v>
          </cell>
          <cell r="Q23">
            <v>390</v>
          </cell>
        </row>
        <row r="24">
          <cell r="C24">
            <v>36</v>
          </cell>
          <cell r="M24">
            <v>448</v>
          </cell>
          <cell r="N24">
            <v>19893</v>
          </cell>
          <cell r="P24">
            <v>25</v>
          </cell>
          <cell r="Q24">
            <v>2020</v>
          </cell>
        </row>
        <row r="25">
          <cell r="C25">
            <v>0</v>
          </cell>
          <cell r="M25">
            <v>71</v>
          </cell>
          <cell r="N25">
            <v>1774250</v>
          </cell>
          <cell r="P25">
            <v>1</v>
          </cell>
          <cell r="Q25">
            <v>50000</v>
          </cell>
        </row>
        <row r="26">
          <cell r="C26">
            <v>4800</v>
          </cell>
          <cell r="M26">
            <v>5</v>
          </cell>
          <cell r="N26">
            <v>55000</v>
          </cell>
          <cell r="P26">
            <v>0</v>
          </cell>
          <cell r="Q26">
            <v>0</v>
          </cell>
        </row>
        <row r="27">
          <cell r="C27">
            <v>180</v>
          </cell>
          <cell r="M27">
            <v>76</v>
          </cell>
          <cell r="N27">
            <v>1829250</v>
          </cell>
          <cell r="P27">
            <v>1</v>
          </cell>
          <cell r="Q27">
            <v>50000</v>
          </cell>
        </row>
        <row r="28">
          <cell r="C28">
            <v>17931800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14</v>
          </cell>
          <cell r="N29">
            <v>396500</v>
          </cell>
          <cell r="P29">
            <v>0</v>
          </cell>
          <cell r="Q29">
            <v>0</v>
          </cell>
        </row>
        <row r="30">
          <cell r="M30">
            <v>14</v>
          </cell>
          <cell r="N30">
            <v>396500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1</v>
          </cell>
          <cell r="Q31">
            <v>90000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5031</v>
          </cell>
          <cell r="M34">
            <v>1</v>
          </cell>
          <cell r="N34">
            <v>50</v>
          </cell>
          <cell r="P34">
            <v>0</v>
          </cell>
          <cell r="Q34">
            <v>0</v>
          </cell>
        </row>
        <row r="35">
          <cell r="C35">
            <v>2380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1120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145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55640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2070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2041.5042799999999</v>
          </cell>
        </row>
        <row r="45">
          <cell r="C45">
            <v>17267.387996740006</v>
          </cell>
          <cell r="P45">
            <v>0</v>
          </cell>
        </row>
        <row r="46">
          <cell r="C46">
            <v>20384.114422499999</v>
          </cell>
          <cell r="I46">
            <v>9265738</v>
          </cell>
          <cell r="P46">
            <v>0</v>
          </cell>
        </row>
        <row r="47">
          <cell r="C47">
            <v>231.22212135721256</v>
          </cell>
          <cell r="I47">
            <v>250190</v>
          </cell>
          <cell r="P47">
            <v>0</v>
          </cell>
        </row>
        <row r="48">
          <cell r="C48">
            <v>59.418999999999997</v>
          </cell>
          <cell r="I48">
            <v>0</v>
          </cell>
        </row>
        <row r="49">
          <cell r="C49">
            <v>17931800</v>
          </cell>
          <cell r="I49">
            <v>100426</v>
          </cell>
          <cell r="P49">
            <v>0</v>
          </cell>
        </row>
        <row r="50">
          <cell r="I50">
            <v>4800</v>
          </cell>
        </row>
        <row r="51">
          <cell r="I51">
            <v>1070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6100</v>
          </cell>
        </row>
        <row r="53">
          <cell r="B53">
            <v>1</v>
          </cell>
          <cell r="C53">
            <v>52000</v>
          </cell>
          <cell r="D53">
            <v>2387</v>
          </cell>
          <cell r="I53">
            <v>36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5</v>
          </cell>
          <cell r="C54">
            <v>43720</v>
          </cell>
          <cell r="D54">
            <v>1700</v>
          </cell>
          <cell r="I54">
            <v>17931800</v>
          </cell>
          <cell r="N54">
            <v>5735</v>
          </cell>
          <cell r="P54">
            <v>59419</v>
          </cell>
        </row>
        <row r="57">
          <cell r="C57">
            <v>1</v>
          </cell>
          <cell r="D57">
            <v>18</v>
          </cell>
          <cell r="E57">
            <v>24261120</v>
          </cell>
        </row>
        <row r="58">
          <cell r="H58">
            <v>0</v>
          </cell>
          <cell r="I58">
            <v>14400</v>
          </cell>
          <cell r="J58">
            <v>194</v>
          </cell>
        </row>
      </sheetData>
      <sheetData sheetId="4">
        <row r="5">
          <cell r="C5">
            <v>75</v>
          </cell>
        </row>
        <row r="6">
          <cell r="C6">
            <v>8985</v>
          </cell>
        </row>
        <row r="7">
          <cell r="C7">
            <v>1418</v>
          </cell>
        </row>
        <row r="8">
          <cell r="C8">
            <v>21</v>
          </cell>
          <cell r="O8">
            <v>80</v>
          </cell>
        </row>
        <row r="9">
          <cell r="C9">
            <v>29200</v>
          </cell>
          <cell r="O9">
            <v>0</v>
          </cell>
        </row>
        <row r="10">
          <cell r="C10">
            <v>2394</v>
          </cell>
          <cell r="O10">
            <v>0</v>
          </cell>
        </row>
        <row r="16">
          <cell r="C16">
            <v>6315513</v>
          </cell>
          <cell r="M16">
            <v>2</v>
          </cell>
          <cell r="N16">
            <v>75</v>
          </cell>
          <cell r="P16">
            <v>2</v>
          </cell>
          <cell r="Q16">
            <v>90</v>
          </cell>
        </row>
        <row r="17">
          <cell r="C17">
            <v>75468</v>
          </cell>
          <cell r="M17">
            <v>8</v>
          </cell>
          <cell r="N17">
            <v>569</v>
          </cell>
          <cell r="P17">
            <v>2</v>
          </cell>
          <cell r="Q17">
            <v>250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5</v>
          </cell>
          <cell r="N19">
            <v>1300</v>
          </cell>
          <cell r="P19">
            <v>0</v>
          </cell>
          <cell r="Q19">
            <v>0</v>
          </cell>
        </row>
        <row r="20">
          <cell r="C20">
            <v>364604</v>
          </cell>
          <cell r="M20">
            <v>89</v>
          </cell>
          <cell r="N20">
            <v>894</v>
          </cell>
          <cell r="P20">
            <v>5</v>
          </cell>
          <cell r="Q20">
            <v>50</v>
          </cell>
        </row>
        <row r="21">
          <cell r="C21">
            <v>168411</v>
          </cell>
          <cell r="M21">
            <v>12</v>
          </cell>
          <cell r="N21">
            <v>199</v>
          </cell>
          <cell r="P21">
            <v>0</v>
          </cell>
          <cell r="Q21">
            <v>0</v>
          </cell>
        </row>
        <row r="22">
          <cell r="C22">
            <v>3906</v>
          </cell>
          <cell r="M22">
            <v>14</v>
          </cell>
          <cell r="N22">
            <v>734</v>
          </cell>
          <cell r="P22">
            <v>0</v>
          </cell>
          <cell r="Q22">
            <v>0</v>
          </cell>
        </row>
        <row r="23">
          <cell r="C23">
            <v>2046</v>
          </cell>
          <cell r="M23">
            <v>2</v>
          </cell>
          <cell r="N23">
            <v>180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132</v>
          </cell>
          <cell r="N24">
            <v>3951</v>
          </cell>
          <cell r="P24">
            <v>9</v>
          </cell>
          <cell r="Q24">
            <v>390</v>
          </cell>
        </row>
        <row r="25">
          <cell r="C25">
            <v>0</v>
          </cell>
          <cell r="M25">
            <v>42</v>
          </cell>
          <cell r="N25">
            <v>1039700</v>
          </cell>
          <cell r="P25">
            <v>0</v>
          </cell>
          <cell r="Q25">
            <v>0</v>
          </cell>
        </row>
        <row r="26">
          <cell r="C26">
            <v>35965</v>
          </cell>
          <cell r="M26">
            <v>11</v>
          </cell>
          <cell r="N26">
            <v>220500</v>
          </cell>
          <cell r="P26">
            <v>7</v>
          </cell>
          <cell r="Q26">
            <v>58800</v>
          </cell>
        </row>
        <row r="27">
          <cell r="C27">
            <v>305</v>
          </cell>
          <cell r="M27">
            <v>53</v>
          </cell>
          <cell r="N27">
            <v>1260200</v>
          </cell>
          <cell r="P27">
            <v>7</v>
          </cell>
          <cell r="Q27">
            <v>58800</v>
          </cell>
        </row>
        <row r="28">
          <cell r="C28">
            <v>39207273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3</v>
          </cell>
          <cell r="N29">
            <v>78696</v>
          </cell>
          <cell r="P29">
            <v>0</v>
          </cell>
          <cell r="Q29">
            <v>0</v>
          </cell>
        </row>
        <row r="30">
          <cell r="M30">
            <v>3</v>
          </cell>
          <cell r="N30">
            <v>78696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1</v>
          </cell>
          <cell r="Q31">
            <v>98000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75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8985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1418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21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29200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2394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968.61056999999994</v>
          </cell>
        </row>
        <row r="45">
          <cell r="C45">
            <v>12152.979748362997</v>
          </cell>
          <cell r="P45">
            <v>0</v>
          </cell>
        </row>
        <row r="46">
          <cell r="C46">
            <v>11395.053712499997</v>
          </cell>
          <cell r="I46">
            <v>6315513</v>
          </cell>
          <cell r="P46">
            <v>0</v>
          </cell>
        </row>
        <row r="47">
          <cell r="C47">
            <v>720.97264331680526</v>
          </cell>
          <cell r="I47">
            <v>75468</v>
          </cell>
          <cell r="P47">
            <v>0</v>
          </cell>
        </row>
        <row r="48">
          <cell r="C48">
            <v>16.09</v>
          </cell>
          <cell r="I48">
            <v>0</v>
          </cell>
        </row>
        <row r="49">
          <cell r="C49">
            <v>39207273</v>
          </cell>
          <cell r="I49">
            <v>364604</v>
          </cell>
          <cell r="P49">
            <v>0</v>
          </cell>
        </row>
        <row r="50">
          <cell r="I50">
            <v>168411</v>
          </cell>
        </row>
        <row r="51">
          <cell r="I51">
            <v>3906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2046</v>
          </cell>
        </row>
        <row r="53">
          <cell r="B53">
            <v>2</v>
          </cell>
          <cell r="C53">
            <v>40000</v>
          </cell>
          <cell r="D53">
            <v>20000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1342</v>
          </cell>
          <cell r="D54">
            <v>300</v>
          </cell>
          <cell r="I54">
            <v>39207273</v>
          </cell>
          <cell r="N54">
            <v>2544</v>
          </cell>
          <cell r="P54">
            <v>16090</v>
          </cell>
        </row>
        <row r="57">
          <cell r="C57">
            <v>2</v>
          </cell>
          <cell r="D57">
            <v>31</v>
          </cell>
          <cell r="E57">
            <v>56609600</v>
          </cell>
        </row>
        <row r="58">
          <cell r="H58">
            <v>3862018</v>
          </cell>
          <cell r="I58">
            <v>70</v>
          </cell>
          <cell r="J58">
            <v>0</v>
          </cell>
        </row>
      </sheetData>
      <sheetData sheetId="5">
        <row r="5">
          <cell r="C5">
            <v>552</v>
          </cell>
        </row>
        <row r="6">
          <cell r="C6">
            <v>9748</v>
          </cell>
        </row>
        <row r="7">
          <cell r="C7">
            <v>1490</v>
          </cell>
        </row>
        <row r="8">
          <cell r="C8">
            <v>240</v>
          </cell>
          <cell r="O8">
            <v>160</v>
          </cell>
        </row>
        <row r="9">
          <cell r="C9">
            <v>71323</v>
          </cell>
          <cell r="O9">
            <v>150</v>
          </cell>
        </row>
        <row r="10">
          <cell r="C10">
            <v>3400</v>
          </cell>
          <cell r="O10">
            <v>0</v>
          </cell>
        </row>
        <row r="16">
          <cell r="C16">
            <v>5457699</v>
          </cell>
          <cell r="M16">
            <v>8</v>
          </cell>
          <cell r="N16">
            <v>265</v>
          </cell>
          <cell r="P16">
            <v>6</v>
          </cell>
          <cell r="Q16">
            <v>198</v>
          </cell>
        </row>
        <row r="17">
          <cell r="C17">
            <v>0</v>
          </cell>
          <cell r="M17">
            <v>1</v>
          </cell>
          <cell r="N17">
            <v>5000</v>
          </cell>
          <cell r="P17">
            <v>1</v>
          </cell>
          <cell r="Q17">
            <v>50</v>
          </cell>
        </row>
        <row r="18">
          <cell r="C18">
            <v>0</v>
          </cell>
          <cell r="M18">
            <v>4</v>
          </cell>
          <cell r="N18">
            <v>1224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1</v>
          </cell>
          <cell r="N19">
            <v>500</v>
          </cell>
          <cell r="P19">
            <v>0</v>
          </cell>
          <cell r="Q19">
            <v>0</v>
          </cell>
        </row>
        <row r="20">
          <cell r="C20">
            <v>90678</v>
          </cell>
          <cell r="M20">
            <v>685</v>
          </cell>
          <cell r="N20">
            <v>6148</v>
          </cell>
          <cell r="P20">
            <v>6</v>
          </cell>
          <cell r="Q20">
            <v>69</v>
          </cell>
        </row>
        <row r="21">
          <cell r="C21">
            <v>2200</v>
          </cell>
          <cell r="M21">
            <v>10</v>
          </cell>
          <cell r="N21">
            <v>161</v>
          </cell>
          <cell r="P21">
            <v>0</v>
          </cell>
          <cell r="Q21">
            <v>0</v>
          </cell>
        </row>
        <row r="22">
          <cell r="C22">
            <v>2500</v>
          </cell>
          <cell r="M22">
            <v>310</v>
          </cell>
          <cell r="N22">
            <v>18495</v>
          </cell>
          <cell r="P22">
            <v>3</v>
          </cell>
          <cell r="Q22">
            <v>174</v>
          </cell>
        </row>
        <row r="23">
          <cell r="C23">
            <v>2300</v>
          </cell>
          <cell r="M23">
            <v>50</v>
          </cell>
          <cell r="N23">
            <v>3467</v>
          </cell>
          <cell r="P23">
            <v>0</v>
          </cell>
          <cell r="Q23">
            <v>0</v>
          </cell>
        </row>
        <row r="24">
          <cell r="C24">
            <v>80</v>
          </cell>
          <cell r="M24">
            <v>1069</v>
          </cell>
          <cell r="N24">
            <v>35260</v>
          </cell>
          <cell r="P24">
            <v>16</v>
          </cell>
          <cell r="Q24">
            <v>491</v>
          </cell>
        </row>
        <row r="25">
          <cell r="C25">
            <v>0</v>
          </cell>
          <cell r="M25">
            <v>38</v>
          </cell>
          <cell r="N25">
            <v>890650</v>
          </cell>
          <cell r="P25">
            <v>0</v>
          </cell>
          <cell r="Q25">
            <v>0</v>
          </cell>
        </row>
        <row r="26">
          <cell r="C26">
            <v>0</v>
          </cell>
          <cell r="M26">
            <v>12</v>
          </cell>
          <cell r="N26">
            <v>93600</v>
          </cell>
          <cell r="P26">
            <v>0</v>
          </cell>
          <cell r="Q26">
            <v>0</v>
          </cell>
        </row>
        <row r="27">
          <cell r="C27">
            <v>500</v>
          </cell>
          <cell r="M27">
            <v>50</v>
          </cell>
          <cell r="N27">
            <v>984250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0</v>
          </cell>
          <cell r="N29">
            <v>0</v>
          </cell>
          <cell r="P29">
            <v>0</v>
          </cell>
          <cell r="Q29">
            <v>0</v>
          </cell>
        </row>
        <row r="30">
          <cell r="M30">
            <v>0</v>
          </cell>
          <cell r="N30">
            <v>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552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9748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1490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240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71323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3400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1435.424618</v>
          </cell>
        </row>
        <row r="45">
          <cell r="C45">
            <v>9959.6014749999995</v>
          </cell>
          <cell r="P45">
            <v>0</v>
          </cell>
        </row>
        <row r="46">
          <cell r="C46">
            <v>14279.724135</v>
          </cell>
          <cell r="I46">
            <v>5457699</v>
          </cell>
          <cell r="P46">
            <v>0</v>
          </cell>
        </row>
        <row r="47">
          <cell r="C47">
            <v>166.25781355000004</v>
          </cell>
          <cell r="I47">
            <v>0</v>
          </cell>
          <cell r="P47">
            <v>0</v>
          </cell>
        </row>
        <row r="48">
          <cell r="C48">
            <v>43.488</v>
          </cell>
          <cell r="I48">
            <v>0</v>
          </cell>
        </row>
        <row r="49">
          <cell r="C49">
            <v>0</v>
          </cell>
          <cell r="I49">
            <v>90678</v>
          </cell>
          <cell r="P49">
            <v>0</v>
          </cell>
        </row>
        <row r="50">
          <cell r="I50">
            <v>2200</v>
          </cell>
        </row>
        <row r="51">
          <cell r="I51">
            <v>2500</v>
          </cell>
        </row>
        <row r="52">
          <cell r="B52">
            <v>5</v>
          </cell>
          <cell r="C52">
            <v>17155</v>
          </cell>
          <cell r="D52">
            <v>6314.5</v>
          </cell>
          <cell r="I52">
            <v>2300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80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0</v>
          </cell>
          <cell r="N54">
            <v>4591</v>
          </cell>
          <cell r="P54">
            <v>43488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0</v>
          </cell>
          <cell r="I58">
            <v>587</v>
          </cell>
          <cell r="J58">
            <v>100</v>
          </cell>
        </row>
      </sheetData>
      <sheetData sheetId="6">
        <row r="5">
          <cell r="C5">
            <v>0</v>
          </cell>
        </row>
        <row r="6">
          <cell r="C6">
            <v>8000</v>
          </cell>
        </row>
        <row r="7">
          <cell r="C7">
            <v>10000</v>
          </cell>
        </row>
        <row r="8">
          <cell r="C8">
            <v>0</v>
          </cell>
          <cell r="O8">
            <v>150</v>
          </cell>
        </row>
        <row r="9">
          <cell r="C9">
            <v>40000</v>
          </cell>
          <cell r="O9">
            <v>50</v>
          </cell>
        </row>
        <row r="10">
          <cell r="C10">
            <v>15000</v>
          </cell>
          <cell r="O10">
            <v>60</v>
          </cell>
        </row>
        <row r="16">
          <cell r="C16">
            <v>0</v>
          </cell>
          <cell r="M16">
            <v>0</v>
          </cell>
          <cell r="N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</row>
        <row r="20">
          <cell r="C20">
            <v>106680</v>
          </cell>
          <cell r="M20">
            <v>21</v>
          </cell>
          <cell r="N20">
            <v>302</v>
          </cell>
          <cell r="P20">
            <v>0</v>
          </cell>
          <cell r="Q20">
            <v>0</v>
          </cell>
        </row>
        <row r="21">
          <cell r="C21">
            <v>30000</v>
          </cell>
          <cell r="M21">
            <v>73</v>
          </cell>
          <cell r="N21">
            <v>1914</v>
          </cell>
          <cell r="P21">
            <v>0</v>
          </cell>
          <cell r="Q21">
            <v>0</v>
          </cell>
        </row>
        <row r="22">
          <cell r="C22">
            <v>3000</v>
          </cell>
          <cell r="M22">
            <v>9</v>
          </cell>
          <cell r="N22">
            <v>596</v>
          </cell>
          <cell r="P22">
            <v>0</v>
          </cell>
          <cell r="Q22">
            <v>0</v>
          </cell>
        </row>
        <row r="23">
          <cell r="C23">
            <v>2000</v>
          </cell>
          <cell r="M23">
            <v>9</v>
          </cell>
          <cell r="N23">
            <v>1209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112</v>
          </cell>
          <cell r="N24">
            <v>4021</v>
          </cell>
          <cell r="P24">
            <v>0</v>
          </cell>
          <cell r="Q24">
            <v>0</v>
          </cell>
        </row>
        <row r="25">
          <cell r="C25">
            <v>0</v>
          </cell>
          <cell r="M25">
            <v>1</v>
          </cell>
          <cell r="N25">
            <v>20000</v>
          </cell>
          <cell r="P25">
            <v>0</v>
          </cell>
          <cell r="Q25">
            <v>0</v>
          </cell>
        </row>
        <row r="26">
          <cell r="C26">
            <v>0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M27">
            <v>1</v>
          </cell>
          <cell r="N27">
            <v>20000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0</v>
          </cell>
          <cell r="N29">
            <v>0</v>
          </cell>
          <cell r="P29">
            <v>0</v>
          </cell>
          <cell r="Q29">
            <v>0</v>
          </cell>
        </row>
        <row r="30">
          <cell r="M30">
            <v>0</v>
          </cell>
          <cell r="N30">
            <v>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8000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10000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40000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15000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1439.9280000000001</v>
          </cell>
        </row>
        <row r="45">
          <cell r="C45">
            <v>178.37715</v>
          </cell>
          <cell r="P45">
            <v>0</v>
          </cell>
        </row>
        <row r="46">
          <cell r="C46">
            <v>12312.66</v>
          </cell>
          <cell r="I46">
            <v>0</v>
          </cell>
          <cell r="P46">
            <v>0</v>
          </cell>
        </row>
        <row r="47">
          <cell r="C47">
            <v>201.75947550000006</v>
          </cell>
          <cell r="I47">
            <v>0</v>
          </cell>
          <cell r="P47">
            <v>0</v>
          </cell>
        </row>
        <row r="48">
          <cell r="C48">
            <v>87.305000000000007</v>
          </cell>
          <cell r="I48">
            <v>0</v>
          </cell>
        </row>
        <row r="49">
          <cell r="C49">
            <v>0</v>
          </cell>
          <cell r="I49">
            <v>106680</v>
          </cell>
          <cell r="P49">
            <v>0</v>
          </cell>
        </row>
        <row r="50">
          <cell r="I50">
            <v>30000</v>
          </cell>
        </row>
        <row r="51">
          <cell r="I51">
            <v>3000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2000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0</v>
          </cell>
          <cell r="N54">
            <v>9709</v>
          </cell>
          <cell r="P54">
            <v>87305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0</v>
          </cell>
          <cell r="I58">
            <v>418</v>
          </cell>
          <cell r="J58">
            <v>170</v>
          </cell>
        </row>
      </sheetData>
      <sheetData sheetId="7">
        <row r="5">
          <cell r="C5">
            <v>609</v>
          </cell>
        </row>
        <row r="6">
          <cell r="C6">
            <v>21500</v>
          </cell>
        </row>
        <row r="7">
          <cell r="C7">
            <v>1150</v>
          </cell>
        </row>
        <row r="8">
          <cell r="C8">
            <v>0</v>
          </cell>
          <cell r="O8">
            <v>33</v>
          </cell>
        </row>
        <row r="9">
          <cell r="C9">
            <v>60000</v>
          </cell>
          <cell r="O9">
            <v>0</v>
          </cell>
        </row>
        <row r="10">
          <cell r="C10">
            <v>807</v>
          </cell>
          <cell r="O10">
            <v>0</v>
          </cell>
        </row>
        <row r="16">
          <cell r="C16">
            <v>21438596</v>
          </cell>
          <cell r="M16">
            <v>14</v>
          </cell>
          <cell r="N16">
            <v>560</v>
          </cell>
          <cell r="P16">
            <v>3</v>
          </cell>
          <cell r="Q16">
            <v>120</v>
          </cell>
        </row>
        <row r="17">
          <cell r="C17">
            <v>135382</v>
          </cell>
          <cell r="M17">
            <v>1</v>
          </cell>
          <cell r="N17">
            <v>100</v>
          </cell>
          <cell r="P17">
            <v>0</v>
          </cell>
          <cell r="Q17">
            <v>0</v>
          </cell>
        </row>
        <row r="18">
          <cell r="C18">
            <v>20000</v>
          </cell>
          <cell r="M18">
            <v>9</v>
          </cell>
          <cell r="N18">
            <v>2340</v>
          </cell>
          <cell r="P18">
            <v>1</v>
          </cell>
          <cell r="Q18">
            <v>500</v>
          </cell>
        </row>
        <row r="19">
          <cell r="C19">
            <v>0</v>
          </cell>
          <cell r="M19">
            <v>10</v>
          </cell>
          <cell r="N19">
            <v>2290</v>
          </cell>
          <cell r="P19">
            <v>2</v>
          </cell>
          <cell r="Q19">
            <v>500</v>
          </cell>
        </row>
        <row r="20">
          <cell r="C20">
            <v>400050</v>
          </cell>
          <cell r="M20">
            <v>131</v>
          </cell>
          <cell r="N20">
            <v>2190</v>
          </cell>
          <cell r="P20">
            <v>13</v>
          </cell>
          <cell r="Q20">
            <v>379</v>
          </cell>
        </row>
        <row r="21">
          <cell r="C21">
            <v>50800</v>
          </cell>
          <cell r="M21">
            <v>12</v>
          </cell>
          <cell r="N21">
            <v>184</v>
          </cell>
          <cell r="P21">
            <v>2</v>
          </cell>
          <cell r="Q21">
            <v>30</v>
          </cell>
        </row>
        <row r="22">
          <cell r="C22">
            <v>6300</v>
          </cell>
          <cell r="M22">
            <v>137</v>
          </cell>
          <cell r="N22">
            <v>10320</v>
          </cell>
          <cell r="P22">
            <v>2</v>
          </cell>
          <cell r="Q22">
            <v>200</v>
          </cell>
        </row>
        <row r="23">
          <cell r="C23">
            <v>12100</v>
          </cell>
          <cell r="M23">
            <v>21</v>
          </cell>
          <cell r="N23">
            <v>1050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335</v>
          </cell>
          <cell r="N24">
            <v>19034</v>
          </cell>
          <cell r="P24">
            <v>23</v>
          </cell>
          <cell r="Q24">
            <v>1729</v>
          </cell>
        </row>
        <row r="25">
          <cell r="C25">
            <v>170</v>
          </cell>
          <cell r="M25">
            <v>112</v>
          </cell>
          <cell r="N25">
            <v>3006900</v>
          </cell>
          <cell r="P25">
            <v>1</v>
          </cell>
          <cell r="Q25">
            <v>11160</v>
          </cell>
        </row>
        <row r="26">
          <cell r="C26">
            <v>36000</v>
          </cell>
          <cell r="M26">
            <v>40</v>
          </cell>
          <cell r="N26">
            <v>949100</v>
          </cell>
          <cell r="P26">
            <v>8</v>
          </cell>
          <cell r="Q26">
            <v>106500</v>
          </cell>
        </row>
        <row r="27">
          <cell r="C27">
            <v>160</v>
          </cell>
          <cell r="M27">
            <v>152</v>
          </cell>
          <cell r="N27">
            <v>3956000</v>
          </cell>
          <cell r="P27">
            <v>9</v>
          </cell>
          <cell r="Q27">
            <v>117660</v>
          </cell>
        </row>
        <row r="28">
          <cell r="C28">
            <v>7688473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17</v>
          </cell>
          <cell r="N29">
            <v>442578</v>
          </cell>
          <cell r="P29">
            <v>0</v>
          </cell>
          <cell r="Q29">
            <v>0</v>
          </cell>
        </row>
        <row r="30">
          <cell r="M30">
            <v>17</v>
          </cell>
          <cell r="N30">
            <v>442578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20000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609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21500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1150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60000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807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1</v>
          </cell>
          <cell r="N40">
            <v>20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1</v>
          </cell>
          <cell r="Q41">
            <v>100</v>
          </cell>
        </row>
        <row r="44">
          <cell r="C44">
            <v>2239.9241600000005</v>
          </cell>
        </row>
        <row r="45">
          <cell r="C45">
            <v>39464.368754292002</v>
          </cell>
          <cell r="P45">
            <v>6</v>
          </cell>
        </row>
        <row r="46">
          <cell r="C46">
            <v>28011.644497500001</v>
          </cell>
          <cell r="I46">
            <v>21438596</v>
          </cell>
          <cell r="P46">
            <v>9</v>
          </cell>
        </row>
        <row r="47">
          <cell r="C47">
            <v>1036.0094663003824</v>
          </cell>
          <cell r="I47">
            <v>135382</v>
          </cell>
          <cell r="P47">
            <v>324</v>
          </cell>
        </row>
        <row r="48">
          <cell r="C48">
            <v>416.99</v>
          </cell>
          <cell r="I48">
            <v>20000</v>
          </cell>
        </row>
        <row r="49">
          <cell r="C49">
            <v>7688473</v>
          </cell>
          <cell r="I49">
            <v>400050</v>
          </cell>
          <cell r="P49">
            <v>8</v>
          </cell>
        </row>
        <row r="50">
          <cell r="I50">
            <v>50800</v>
          </cell>
        </row>
        <row r="51">
          <cell r="I51">
            <v>6300</v>
          </cell>
        </row>
        <row r="52">
          <cell r="B52">
            <v>3</v>
          </cell>
          <cell r="C52">
            <v>50</v>
          </cell>
          <cell r="D52">
            <v>2116.6170000000002</v>
          </cell>
          <cell r="I52">
            <v>12100</v>
          </cell>
        </row>
        <row r="53">
          <cell r="B53">
            <v>3</v>
          </cell>
          <cell r="C53">
            <v>26000</v>
          </cell>
          <cell r="D53">
            <v>10000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7688473</v>
          </cell>
          <cell r="N54">
            <v>49616</v>
          </cell>
          <cell r="P54">
            <v>416990</v>
          </cell>
        </row>
        <row r="57">
          <cell r="C57">
            <v>1</v>
          </cell>
          <cell r="D57">
            <v>14</v>
          </cell>
          <cell r="E57">
            <v>145</v>
          </cell>
        </row>
        <row r="58">
          <cell r="H58">
            <v>0</v>
          </cell>
          <cell r="I58">
            <v>310</v>
          </cell>
          <cell r="J58">
            <v>272</v>
          </cell>
        </row>
      </sheetData>
      <sheetData sheetId="8">
        <row r="5">
          <cell r="C5">
            <v>0</v>
          </cell>
        </row>
        <row r="6">
          <cell r="C6">
            <v>590</v>
          </cell>
        </row>
        <row r="7">
          <cell r="C7">
            <v>0</v>
          </cell>
        </row>
        <row r="8">
          <cell r="C8">
            <v>46</v>
          </cell>
          <cell r="O8">
            <v>50</v>
          </cell>
        </row>
        <row r="9">
          <cell r="C9">
            <v>6100</v>
          </cell>
          <cell r="O9">
            <v>0</v>
          </cell>
        </row>
        <row r="10">
          <cell r="C10">
            <v>200</v>
          </cell>
          <cell r="O10">
            <v>0</v>
          </cell>
        </row>
        <row r="16">
          <cell r="C16">
            <v>1444450</v>
          </cell>
          <cell r="M16">
            <v>6</v>
          </cell>
          <cell r="N16">
            <v>140</v>
          </cell>
          <cell r="P16">
            <v>0</v>
          </cell>
          <cell r="Q16">
            <v>0</v>
          </cell>
        </row>
        <row r="17">
          <cell r="C17">
            <v>30000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2</v>
          </cell>
          <cell r="N18">
            <v>200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1</v>
          </cell>
          <cell r="N19">
            <v>200</v>
          </cell>
          <cell r="P19">
            <v>0</v>
          </cell>
          <cell r="Q19">
            <v>0</v>
          </cell>
        </row>
        <row r="20">
          <cell r="C20">
            <v>60007</v>
          </cell>
          <cell r="M20">
            <v>33</v>
          </cell>
          <cell r="N20">
            <v>450</v>
          </cell>
          <cell r="P20">
            <v>0</v>
          </cell>
          <cell r="Q20">
            <v>0</v>
          </cell>
        </row>
        <row r="21">
          <cell r="C21">
            <v>130000</v>
          </cell>
          <cell r="M21">
            <v>0</v>
          </cell>
          <cell r="N21">
            <v>0</v>
          </cell>
          <cell r="P21">
            <v>0</v>
          </cell>
          <cell r="Q21">
            <v>0</v>
          </cell>
        </row>
        <row r="22">
          <cell r="C22">
            <v>800</v>
          </cell>
          <cell r="M22">
            <v>78</v>
          </cell>
          <cell r="N22">
            <v>5800</v>
          </cell>
          <cell r="P22">
            <v>0</v>
          </cell>
          <cell r="Q22">
            <v>0</v>
          </cell>
        </row>
        <row r="23">
          <cell r="C23">
            <v>2500</v>
          </cell>
          <cell r="M23">
            <v>0</v>
          </cell>
          <cell r="N23">
            <v>0</v>
          </cell>
          <cell r="P23">
            <v>0</v>
          </cell>
          <cell r="Q23">
            <v>0</v>
          </cell>
        </row>
        <row r="24">
          <cell r="C24">
            <v>50</v>
          </cell>
          <cell r="M24">
            <v>120</v>
          </cell>
          <cell r="N24">
            <v>6790</v>
          </cell>
          <cell r="P24">
            <v>0</v>
          </cell>
          <cell r="Q24">
            <v>0</v>
          </cell>
        </row>
        <row r="25">
          <cell r="C25">
            <v>0</v>
          </cell>
          <cell r="M25">
            <v>9</v>
          </cell>
          <cell r="N25">
            <v>315000</v>
          </cell>
          <cell r="P25">
            <v>0</v>
          </cell>
          <cell r="Q25">
            <v>0</v>
          </cell>
        </row>
        <row r="26">
          <cell r="C26">
            <v>20000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M27">
            <v>9</v>
          </cell>
          <cell r="N27">
            <v>315000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</v>
          </cell>
          <cell r="N29">
            <v>30000</v>
          </cell>
          <cell r="P29">
            <v>0</v>
          </cell>
          <cell r="Q29">
            <v>0</v>
          </cell>
        </row>
        <row r="30">
          <cell r="M30">
            <v>1</v>
          </cell>
          <cell r="N30">
            <v>30000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M34">
            <v>1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590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46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6100</v>
          </cell>
          <cell r="M38">
            <v>1</v>
          </cell>
          <cell r="N38">
            <v>20000</v>
          </cell>
          <cell r="P38">
            <v>0</v>
          </cell>
          <cell r="Q38">
            <v>0</v>
          </cell>
        </row>
        <row r="39">
          <cell r="C39">
            <v>200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84.795380000000009</v>
          </cell>
        </row>
        <row r="45">
          <cell r="C45">
            <v>2844.3778100000004</v>
          </cell>
          <cell r="P45">
            <v>0</v>
          </cell>
        </row>
        <row r="46">
          <cell r="C46">
            <v>762.47897999999986</v>
          </cell>
          <cell r="I46">
            <v>1444450</v>
          </cell>
          <cell r="P46">
            <v>0</v>
          </cell>
        </row>
        <row r="47">
          <cell r="C47">
            <v>147.49906981250001</v>
          </cell>
          <cell r="I47">
            <v>30000</v>
          </cell>
          <cell r="P47">
            <v>0</v>
          </cell>
        </row>
        <row r="48">
          <cell r="C48">
            <v>30.2</v>
          </cell>
          <cell r="I48">
            <v>0</v>
          </cell>
        </row>
        <row r="49">
          <cell r="C49">
            <v>0</v>
          </cell>
          <cell r="I49">
            <v>60007</v>
          </cell>
          <cell r="P49">
            <v>0</v>
          </cell>
        </row>
        <row r="50">
          <cell r="I50">
            <v>130000</v>
          </cell>
        </row>
        <row r="51">
          <cell r="I51">
            <v>800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2500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50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0</v>
          </cell>
          <cell r="N54">
            <v>3575</v>
          </cell>
          <cell r="P54">
            <v>30200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315000</v>
          </cell>
          <cell r="I58">
            <v>150</v>
          </cell>
          <cell r="J58">
            <v>300</v>
          </cell>
        </row>
      </sheetData>
      <sheetData sheetId="9">
        <row r="5">
          <cell r="C5">
            <v>355</v>
          </cell>
        </row>
        <row r="6">
          <cell r="C6">
            <v>730</v>
          </cell>
        </row>
        <row r="7">
          <cell r="C7">
            <v>30</v>
          </cell>
        </row>
        <row r="8">
          <cell r="C8">
            <v>0</v>
          </cell>
          <cell r="O8">
            <v>2</v>
          </cell>
        </row>
        <row r="9">
          <cell r="C9">
            <v>18020</v>
          </cell>
          <cell r="O9">
            <v>0</v>
          </cell>
        </row>
        <row r="10">
          <cell r="C10">
            <v>50</v>
          </cell>
          <cell r="O10">
            <v>0</v>
          </cell>
        </row>
        <row r="16">
          <cell r="C16">
            <v>1770529</v>
          </cell>
          <cell r="M16">
            <v>1</v>
          </cell>
          <cell r="N16">
            <v>60</v>
          </cell>
          <cell r="P16">
            <v>1</v>
          </cell>
          <cell r="Q16">
            <v>200</v>
          </cell>
        </row>
        <row r="17">
          <cell r="C17">
            <v>245000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1</v>
          </cell>
          <cell r="N18">
            <v>210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4</v>
          </cell>
          <cell r="N19">
            <v>1850</v>
          </cell>
          <cell r="P19">
            <v>0</v>
          </cell>
          <cell r="Q19">
            <v>0</v>
          </cell>
        </row>
        <row r="20">
          <cell r="C20">
            <v>26670</v>
          </cell>
          <cell r="M20">
            <v>58</v>
          </cell>
          <cell r="N20">
            <v>478</v>
          </cell>
          <cell r="P20">
            <v>0</v>
          </cell>
          <cell r="Q20">
            <v>0</v>
          </cell>
        </row>
        <row r="21">
          <cell r="C21">
            <v>5000</v>
          </cell>
          <cell r="M21">
            <v>0</v>
          </cell>
          <cell r="N21">
            <v>0</v>
          </cell>
          <cell r="P21">
            <v>0</v>
          </cell>
          <cell r="Q21">
            <v>0</v>
          </cell>
        </row>
        <row r="22">
          <cell r="C22">
            <v>3000</v>
          </cell>
          <cell r="M22">
            <v>95</v>
          </cell>
          <cell r="N22">
            <v>2677</v>
          </cell>
          <cell r="P22">
            <v>0</v>
          </cell>
          <cell r="Q22">
            <v>0</v>
          </cell>
        </row>
        <row r="23">
          <cell r="C23">
            <v>4000</v>
          </cell>
          <cell r="M23">
            <v>5</v>
          </cell>
          <cell r="N23">
            <v>375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164</v>
          </cell>
          <cell r="N24">
            <v>5650</v>
          </cell>
          <cell r="P24">
            <v>1</v>
          </cell>
          <cell r="Q24">
            <v>200</v>
          </cell>
        </row>
        <row r="25">
          <cell r="C25">
            <v>0</v>
          </cell>
          <cell r="M25">
            <v>18</v>
          </cell>
          <cell r="N25">
            <v>1417000</v>
          </cell>
          <cell r="P25">
            <v>1</v>
          </cell>
          <cell r="Q25">
            <v>15000</v>
          </cell>
        </row>
        <row r="26">
          <cell r="C26">
            <v>3000</v>
          </cell>
          <cell r="M26">
            <v>1</v>
          </cell>
          <cell r="N26">
            <v>120000</v>
          </cell>
          <cell r="P26">
            <v>0</v>
          </cell>
          <cell r="Q26">
            <v>0</v>
          </cell>
        </row>
        <row r="27">
          <cell r="C27">
            <v>300</v>
          </cell>
          <cell r="M27">
            <v>19</v>
          </cell>
          <cell r="N27">
            <v>1537000</v>
          </cell>
          <cell r="P27">
            <v>1</v>
          </cell>
          <cell r="Q27">
            <v>15000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10</v>
          </cell>
          <cell r="N29">
            <v>245000</v>
          </cell>
          <cell r="P29">
            <v>0</v>
          </cell>
          <cell r="Q29">
            <v>0</v>
          </cell>
        </row>
        <row r="30">
          <cell r="M30">
            <v>10</v>
          </cell>
          <cell r="N30">
            <v>245000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355</v>
          </cell>
          <cell r="M34">
            <v>0</v>
          </cell>
          <cell r="N34">
            <v>0</v>
          </cell>
          <cell r="P34">
            <v>2</v>
          </cell>
          <cell r="Q34">
            <v>35</v>
          </cell>
        </row>
        <row r="35">
          <cell r="C35">
            <v>730</v>
          </cell>
          <cell r="M35">
            <v>0</v>
          </cell>
          <cell r="N35">
            <v>0</v>
          </cell>
          <cell r="P35">
            <v>2</v>
          </cell>
          <cell r="Q35">
            <v>6000</v>
          </cell>
        </row>
        <row r="36">
          <cell r="C36">
            <v>30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18020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50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267.36018000000001</v>
          </cell>
        </row>
        <row r="45">
          <cell r="C45">
            <v>3663.8093710000003</v>
          </cell>
          <cell r="P45">
            <v>0</v>
          </cell>
        </row>
        <row r="46">
          <cell r="C46">
            <v>2135.7457125000001</v>
          </cell>
          <cell r="I46">
            <v>1770529</v>
          </cell>
          <cell r="P46">
            <v>0</v>
          </cell>
        </row>
        <row r="47">
          <cell r="C47">
            <v>95.584167618750016</v>
          </cell>
          <cell r="I47">
            <v>245000</v>
          </cell>
          <cell r="P47">
            <v>0</v>
          </cell>
        </row>
        <row r="48">
          <cell r="C48">
            <v>21.065999999999999</v>
          </cell>
          <cell r="I48">
            <v>0</v>
          </cell>
        </row>
        <row r="49">
          <cell r="C49">
            <v>0</v>
          </cell>
          <cell r="I49">
            <v>26670</v>
          </cell>
          <cell r="P49">
            <v>0</v>
          </cell>
        </row>
        <row r="50">
          <cell r="I50">
            <v>5000</v>
          </cell>
        </row>
        <row r="51">
          <cell r="I51">
            <v>3000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4000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35000</v>
          </cell>
          <cell r="D54">
            <v>22000</v>
          </cell>
          <cell r="I54">
            <v>0</v>
          </cell>
          <cell r="N54">
            <v>2177</v>
          </cell>
          <cell r="P54">
            <v>21066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1446000</v>
          </cell>
          <cell r="I58">
            <v>950</v>
          </cell>
          <cell r="J58">
            <v>339</v>
          </cell>
        </row>
      </sheetData>
      <sheetData sheetId="10">
        <row r="5">
          <cell r="C5">
            <v>0</v>
          </cell>
        </row>
        <row r="6">
          <cell r="C6">
            <v>5827</v>
          </cell>
        </row>
        <row r="7">
          <cell r="C7">
            <v>12937</v>
          </cell>
        </row>
        <row r="8">
          <cell r="C8">
            <v>0</v>
          </cell>
          <cell r="O8">
            <v>70</v>
          </cell>
        </row>
        <row r="9">
          <cell r="C9">
            <v>5353</v>
          </cell>
          <cell r="O9">
            <v>15</v>
          </cell>
        </row>
        <row r="10">
          <cell r="C10">
            <v>463</v>
          </cell>
          <cell r="O10">
            <v>115</v>
          </cell>
        </row>
        <row r="16">
          <cell r="C16">
            <v>293000</v>
          </cell>
          <cell r="M16">
            <v>0</v>
          </cell>
          <cell r="N16">
            <v>0</v>
          </cell>
          <cell r="P16">
            <v>0</v>
          </cell>
          <cell r="Q16">
            <v>0</v>
          </cell>
        </row>
        <row r="17">
          <cell r="C17">
            <v>337145</v>
          </cell>
          <cell r="M17">
            <v>2</v>
          </cell>
          <cell r="N17">
            <v>350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C19">
            <v>20340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</row>
        <row r="20">
          <cell r="C20">
            <v>24003</v>
          </cell>
          <cell r="M20">
            <v>64</v>
          </cell>
          <cell r="N20">
            <v>711</v>
          </cell>
          <cell r="P20">
            <v>0</v>
          </cell>
          <cell r="Q20">
            <v>0</v>
          </cell>
        </row>
        <row r="21">
          <cell r="C21">
            <v>3000</v>
          </cell>
          <cell r="M21">
            <v>87</v>
          </cell>
          <cell r="N21">
            <v>1359</v>
          </cell>
          <cell r="P21">
            <v>0</v>
          </cell>
          <cell r="Q21">
            <v>0</v>
          </cell>
        </row>
        <row r="22">
          <cell r="C22">
            <v>500</v>
          </cell>
          <cell r="M22">
            <v>1</v>
          </cell>
          <cell r="N22">
            <v>46</v>
          </cell>
          <cell r="P22">
            <v>0</v>
          </cell>
          <cell r="Q22">
            <v>0</v>
          </cell>
        </row>
        <row r="23">
          <cell r="C23">
            <v>100</v>
          </cell>
          <cell r="M23">
            <v>1</v>
          </cell>
          <cell r="N23">
            <v>20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153</v>
          </cell>
          <cell r="N24">
            <v>2136</v>
          </cell>
          <cell r="P24">
            <v>0</v>
          </cell>
          <cell r="Q24">
            <v>0</v>
          </cell>
        </row>
        <row r="25">
          <cell r="C25">
            <v>500</v>
          </cell>
          <cell r="M25">
            <v>1</v>
          </cell>
          <cell r="N25">
            <v>42000</v>
          </cell>
          <cell r="P25">
            <v>0</v>
          </cell>
          <cell r="Q25">
            <v>0</v>
          </cell>
        </row>
        <row r="26">
          <cell r="C26">
            <v>1000</v>
          </cell>
          <cell r="M26">
            <v>1</v>
          </cell>
          <cell r="N26">
            <v>12500</v>
          </cell>
          <cell r="P26">
            <v>0</v>
          </cell>
          <cell r="Q26">
            <v>0</v>
          </cell>
        </row>
        <row r="27">
          <cell r="C27">
            <v>100</v>
          </cell>
          <cell r="M27">
            <v>2</v>
          </cell>
          <cell r="N27">
            <v>54500</v>
          </cell>
          <cell r="P27">
            <v>0</v>
          </cell>
          <cell r="Q27">
            <v>0</v>
          </cell>
        </row>
        <row r="28">
          <cell r="C28">
            <v>54294446</v>
          </cell>
          <cell r="M28">
            <v>3</v>
          </cell>
          <cell r="N28">
            <v>169240</v>
          </cell>
          <cell r="P28">
            <v>0</v>
          </cell>
          <cell r="Q28">
            <v>0</v>
          </cell>
        </row>
        <row r="29">
          <cell r="M29">
            <v>3</v>
          </cell>
          <cell r="N29">
            <v>184000</v>
          </cell>
          <cell r="P29">
            <v>0</v>
          </cell>
          <cell r="Q29">
            <v>0</v>
          </cell>
        </row>
        <row r="30">
          <cell r="M30">
            <v>6</v>
          </cell>
          <cell r="N30">
            <v>353240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1</v>
          </cell>
          <cell r="Q31">
            <v>30000</v>
          </cell>
        </row>
        <row r="32">
          <cell r="M32">
            <v>4</v>
          </cell>
          <cell r="N32">
            <v>162340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5827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12937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5353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463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1140.943072</v>
          </cell>
        </row>
        <row r="45">
          <cell r="C45">
            <v>1185.4410652700001</v>
          </cell>
          <cell r="P45">
            <v>0</v>
          </cell>
        </row>
        <row r="46">
          <cell r="C46">
            <v>10222.372395</v>
          </cell>
          <cell r="I46">
            <v>293000</v>
          </cell>
          <cell r="P46">
            <v>0</v>
          </cell>
        </row>
        <row r="47">
          <cell r="C47">
            <v>109.88828828129377</v>
          </cell>
          <cell r="I47">
            <v>337145</v>
          </cell>
          <cell r="P47">
            <v>0</v>
          </cell>
        </row>
        <row r="48">
          <cell r="C48">
            <v>38.720999999999997</v>
          </cell>
          <cell r="I48">
            <v>0</v>
          </cell>
        </row>
        <row r="49">
          <cell r="C49">
            <v>54294446</v>
          </cell>
          <cell r="I49">
            <v>24003</v>
          </cell>
          <cell r="P49">
            <v>0</v>
          </cell>
        </row>
        <row r="50">
          <cell r="I50">
            <v>3000</v>
          </cell>
        </row>
        <row r="51">
          <cell r="I51">
            <v>500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100</v>
          </cell>
        </row>
        <row r="53">
          <cell r="B53">
            <v>1</v>
          </cell>
          <cell r="C53">
            <v>35200</v>
          </cell>
          <cell r="D53">
            <v>35200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2</v>
          </cell>
          <cell r="C54">
            <v>28805</v>
          </cell>
          <cell r="D54">
            <v>20000</v>
          </cell>
          <cell r="I54">
            <v>54294446</v>
          </cell>
          <cell r="N54">
            <v>4510</v>
          </cell>
          <cell r="P54">
            <v>38721</v>
          </cell>
        </row>
        <row r="57">
          <cell r="C57">
            <v>3</v>
          </cell>
          <cell r="D57">
            <v>63</v>
          </cell>
          <cell r="E57">
            <v>75600320</v>
          </cell>
        </row>
        <row r="58">
          <cell r="H58">
            <v>588660</v>
          </cell>
          <cell r="I58">
            <v>419</v>
          </cell>
          <cell r="J58">
            <v>40</v>
          </cell>
        </row>
      </sheetData>
      <sheetData sheetId="11">
        <row r="5">
          <cell r="C5">
            <v>340</v>
          </cell>
        </row>
        <row r="6">
          <cell r="C6">
            <v>9800</v>
          </cell>
        </row>
        <row r="7">
          <cell r="C7">
            <v>12250</v>
          </cell>
        </row>
        <row r="8">
          <cell r="C8">
            <v>3</v>
          </cell>
          <cell r="O8">
            <v>130</v>
          </cell>
        </row>
        <row r="9">
          <cell r="C9">
            <v>51300</v>
          </cell>
          <cell r="O9">
            <v>34</v>
          </cell>
        </row>
        <row r="10">
          <cell r="C10">
            <v>6657</v>
          </cell>
          <cell r="O10">
            <v>13</v>
          </cell>
        </row>
        <row r="16">
          <cell r="C16">
            <v>6834582</v>
          </cell>
          <cell r="M16">
            <v>5</v>
          </cell>
          <cell r="N16">
            <v>460</v>
          </cell>
          <cell r="P16">
            <v>1</v>
          </cell>
          <cell r="Q16">
            <v>50</v>
          </cell>
        </row>
        <row r="17">
          <cell r="C17">
            <v>183413</v>
          </cell>
          <cell r="M17">
            <v>4</v>
          </cell>
          <cell r="N17">
            <v>1398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1</v>
          </cell>
          <cell r="N18">
            <v>500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</row>
        <row r="20">
          <cell r="C20">
            <v>64408</v>
          </cell>
          <cell r="M20">
            <v>213</v>
          </cell>
          <cell r="N20">
            <v>4368</v>
          </cell>
          <cell r="P20">
            <v>0</v>
          </cell>
          <cell r="Q20">
            <v>0</v>
          </cell>
        </row>
        <row r="21">
          <cell r="C21">
            <v>10300</v>
          </cell>
          <cell r="M21">
            <v>61</v>
          </cell>
          <cell r="N21">
            <v>792</v>
          </cell>
          <cell r="P21">
            <v>0</v>
          </cell>
          <cell r="Q21">
            <v>0</v>
          </cell>
        </row>
        <row r="22">
          <cell r="C22">
            <v>2750</v>
          </cell>
          <cell r="M22">
            <v>47</v>
          </cell>
          <cell r="N22">
            <v>2855</v>
          </cell>
          <cell r="P22">
            <v>0</v>
          </cell>
          <cell r="Q22">
            <v>0</v>
          </cell>
        </row>
        <row r="23">
          <cell r="C23">
            <v>21200</v>
          </cell>
          <cell r="M23">
            <v>26</v>
          </cell>
          <cell r="N23">
            <v>960</v>
          </cell>
          <cell r="P23">
            <v>0</v>
          </cell>
          <cell r="Q23">
            <v>0</v>
          </cell>
        </row>
        <row r="24">
          <cell r="C24">
            <v>9</v>
          </cell>
          <cell r="M24">
            <v>345</v>
          </cell>
          <cell r="N24">
            <v>8975</v>
          </cell>
          <cell r="P24">
            <v>1</v>
          </cell>
          <cell r="Q24">
            <v>50</v>
          </cell>
        </row>
        <row r="25">
          <cell r="C25">
            <v>28</v>
          </cell>
          <cell r="M25">
            <v>44</v>
          </cell>
          <cell r="N25">
            <v>1183120</v>
          </cell>
          <cell r="P25">
            <v>0</v>
          </cell>
          <cell r="Q25">
            <v>0</v>
          </cell>
        </row>
        <row r="26">
          <cell r="C26">
            <v>250</v>
          </cell>
          <cell r="M26">
            <v>1</v>
          </cell>
          <cell r="N26">
            <v>11200</v>
          </cell>
          <cell r="P26">
            <v>0</v>
          </cell>
          <cell r="Q26">
            <v>0</v>
          </cell>
        </row>
        <row r="27">
          <cell r="C27">
            <v>25</v>
          </cell>
          <cell r="M27">
            <v>45</v>
          </cell>
          <cell r="N27">
            <v>1194320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7</v>
          </cell>
          <cell r="N29">
            <v>230300</v>
          </cell>
          <cell r="P29">
            <v>0</v>
          </cell>
          <cell r="Q29">
            <v>0</v>
          </cell>
        </row>
        <row r="30">
          <cell r="M30">
            <v>7</v>
          </cell>
          <cell r="N30">
            <v>230300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340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9800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12250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3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51300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6657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1814.0696800000001</v>
          </cell>
        </row>
        <row r="45">
          <cell r="C45">
            <v>12741.987928017998</v>
          </cell>
          <cell r="P45">
            <v>62</v>
          </cell>
        </row>
        <row r="46">
          <cell r="C46">
            <v>16128.572910000001</v>
          </cell>
          <cell r="I46">
            <v>6834582</v>
          </cell>
          <cell r="P46">
            <v>125</v>
          </cell>
        </row>
        <row r="47">
          <cell r="C47">
            <v>155.9890080357988</v>
          </cell>
          <cell r="I47">
            <v>183413</v>
          </cell>
          <cell r="P47">
            <v>4550</v>
          </cell>
        </row>
        <row r="48">
          <cell r="C48">
            <v>755.67499999999995</v>
          </cell>
          <cell r="I48">
            <v>0</v>
          </cell>
        </row>
        <row r="49">
          <cell r="C49">
            <v>0</v>
          </cell>
          <cell r="I49">
            <v>64408</v>
          </cell>
          <cell r="P49">
            <v>30</v>
          </cell>
        </row>
        <row r="50">
          <cell r="I50">
            <v>10300</v>
          </cell>
        </row>
        <row r="51">
          <cell r="I51">
            <v>2750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21200</v>
          </cell>
        </row>
        <row r="53">
          <cell r="B53">
            <v>7</v>
          </cell>
          <cell r="C53">
            <v>547100</v>
          </cell>
          <cell r="D53">
            <v>68492</v>
          </cell>
          <cell r="I53">
            <v>9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1400</v>
          </cell>
          <cell r="D54">
            <v>0</v>
          </cell>
          <cell r="I54">
            <v>0</v>
          </cell>
          <cell r="N54">
            <v>72765</v>
          </cell>
          <cell r="P54">
            <v>755675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1194320</v>
          </cell>
          <cell r="I58">
            <v>847</v>
          </cell>
          <cell r="J58">
            <v>541</v>
          </cell>
        </row>
      </sheetData>
      <sheetData sheetId="12">
        <row r="5">
          <cell r="C5">
            <v>684</v>
          </cell>
        </row>
        <row r="6">
          <cell r="C6">
            <v>10786</v>
          </cell>
        </row>
        <row r="7">
          <cell r="C7">
            <v>28051</v>
          </cell>
        </row>
        <row r="8">
          <cell r="C8">
            <v>0</v>
          </cell>
          <cell r="O8">
            <v>211</v>
          </cell>
        </row>
        <row r="9">
          <cell r="C9">
            <v>66284</v>
          </cell>
          <cell r="O9">
            <v>11</v>
          </cell>
        </row>
        <row r="10">
          <cell r="C10">
            <v>14494</v>
          </cell>
          <cell r="O10">
            <v>49</v>
          </cell>
        </row>
        <row r="16">
          <cell r="C16">
            <v>5306695</v>
          </cell>
          <cell r="M16">
            <v>11</v>
          </cell>
          <cell r="N16">
            <v>245</v>
          </cell>
          <cell r="P16">
            <v>2</v>
          </cell>
          <cell r="Q16">
            <v>70</v>
          </cell>
        </row>
        <row r="17">
          <cell r="C17">
            <v>201000</v>
          </cell>
          <cell r="M17">
            <v>2</v>
          </cell>
          <cell r="N17">
            <v>135</v>
          </cell>
          <cell r="P17">
            <v>2</v>
          </cell>
          <cell r="Q17">
            <v>170</v>
          </cell>
        </row>
        <row r="18">
          <cell r="C18">
            <v>60000</v>
          </cell>
          <cell r="M18">
            <v>1</v>
          </cell>
          <cell r="N18">
            <v>150</v>
          </cell>
          <cell r="P18">
            <v>0</v>
          </cell>
          <cell r="Q18">
            <v>0</v>
          </cell>
        </row>
        <row r="19">
          <cell r="C19">
            <v>45000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</row>
        <row r="20">
          <cell r="C20">
            <v>59682</v>
          </cell>
          <cell r="M20">
            <v>1589</v>
          </cell>
          <cell r="N20">
            <v>18695</v>
          </cell>
          <cell r="P20">
            <v>0</v>
          </cell>
          <cell r="Q20">
            <v>0</v>
          </cell>
        </row>
        <row r="21">
          <cell r="C21">
            <v>22067</v>
          </cell>
          <cell r="M21">
            <v>97</v>
          </cell>
          <cell r="N21">
            <v>1428</v>
          </cell>
          <cell r="P21">
            <v>0</v>
          </cell>
          <cell r="Q21">
            <v>0</v>
          </cell>
        </row>
        <row r="22">
          <cell r="C22">
            <v>4922</v>
          </cell>
          <cell r="M22">
            <v>336</v>
          </cell>
          <cell r="N22">
            <v>7528</v>
          </cell>
          <cell r="P22">
            <v>0</v>
          </cell>
          <cell r="Q22">
            <v>0</v>
          </cell>
        </row>
        <row r="23">
          <cell r="C23">
            <v>8882</v>
          </cell>
          <cell r="M23">
            <v>68</v>
          </cell>
          <cell r="N23">
            <v>2975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2090</v>
          </cell>
          <cell r="N24">
            <v>30626</v>
          </cell>
          <cell r="P24">
            <v>4</v>
          </cell>
          <cell r="Q24">
            <v>240</v>
          </cell>
        </row>
        <row r="25">
          <cell r="C25">
            <v>0</v>
          </cell>
          <cell r="M25">
            <v>40</v>
          </cell>
          <cell r="N25">
            <v>1051060</v>
          </cell>
          <cell r="P25">
            <v>1</v>
          </cell>
          <cell r="Q25">
            <v>75000</v>
          </cell>
        </row>
        <row r="26">
          <cell r="C26">
            <v>0</v>
          </cell>
          <cell r="M26">
            <v>2</v>
          </cell>
          <cell r="N26">
            <v>30000</v>
          </cell>
          <cell r="P26">
            <v>0</v>
          </cell>
          <cell r="Q26">
            <v>0</v>
          </cell>
        </row>
        <row r="27">
          <cell r="C27">
            <v>330</v>
          </cell>
          <cell r="M27">
            <v>42</v>
          </cell>
          <cell r="N27">
            <v>1081060</v>
          </cell>
          <cell r="P27">
            <v>1</v>
          </cell>
          <cell r="Q27">
            <v>75000</v>
          </cell>
        </row>
        <row r="28">
          <cell r="C28">
            <v>97660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11</v>
          </cell>
          <cell r="N29">
            <v>402400</v>
          </cell>
          <cell r="P29">
            <v>0</v>
          </cell>
          <cell r="Q29">
            <v>0</v>
          </cell>
        </row>
        <row r="30">
          <cell r="M30">
            <v>11</v>
          </cell>
          <cell r="N30">
            <v>402400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60000</v>
          </cell>
          <cell r="P31">
            <v>0</v>
          </cell>
          <cell r="Q31">
            <v>0</v>
          </cell>
        </row>
        <row r="32">
          <cell r="M32">
            <v>1</v>
          </cell>
          <cell r="N32">
            <v>45000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684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10786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28051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66284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14494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2926.6256959999996</v>
          </cell>
        </row>
        <row r="45">
          <cell r="C45">
            <v>10136.857410474999</v>
          </cell>
          <cell r="P45">
            <v>0</v>
          </cell>
        </row>
        <row r="46">
          <cell r="C46">
            <v>22618.2804</v>
          </cell>
          <cell r="I46">
            <v>5306695</v>
          </cell>
          <cell r="P46">
            <v>0</v>
          </cell>
        </row>
        <row r="47">
          <cell r="C47">
            <v>1232.4241906787502</v>
          </cell>
          <cell r="I47">
            <v>201000</v>
          </cell>
          <cell r="P47">
            <v>0</v>
          </cell>
        </row>
        <row r="48">
          <cell r="C48">
            <v>263.91699999999997</v>
          </cell>
          <cell r="I48">
            <v>60000</v>
          </cell>
        </row>
        <row r="49">
          <cell r="C49">
            <v>97660</v>
          </cell>
          <cell r="I49">
            <v>59682</v>
          </cell>
          <cell r="P49">
            <v>0</v>
          </cell>
        </row>
        <row r="50">
          <cell r="I50">
            <v>22067</v>
          </cell>
        </row>
        <row r="51">
          <cell r="I51">
            <v>4922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8882</v>
          </cell>
        </row>
        <row r="53">
          <cell r="B53">
            <v>2</v>
          </cell>
          <cell r="C53">
            <v>61200</v>
          </cell>
          <cell r="D53">
            <v>45940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97660</v>
          </cell>
          <cell r="N54">
            <v>35043</v>
          </cell>
          <cell r="P54">
            <v>263917</v>
          </cell>
        </row>
        <row r="57">
          <cell r="C57">
            <v>1</v>
          </cell>
          <cell r="D57">
            <v>5</v>
          </cell>
          <cell r="E57">
            <v>6932405</v>
          </cell>
        </row>
        <row r="58">
          <cell r="H58">
            <v>5534676</v>
          </cell>
          <cell r="I58">
            <v>652</v>
          </cell>
          <cell r="J58">
            <v>696</v>
          </cell>
        </row>
      </sheetData>
      <sheetData sheetId="13">
        <row r="5">
          <cell r="C5">
            <v>1217</v>
          </cell>
        </row>
        <row r="6">
          <cell r="C6">
            <v>33978</v>
          </cell>
        </row>
        <row r="7">
          <cell r="C7">
            <v>28343</v>
          </cell>
        </row>
        <row r="8">
          <cell r="C8">
            <v>0</v>
          </cell>
          <cell r="O8">
            <v>1800</v>
          </cell>
        </row>
        <row r="9">
          <cell r="C9">
            <v>367564</v>
          </cell>
          <cell r="O9">
            <v>370</v>
          </cell>
        </row>
        <row r="10">
          <cell r="C10">
            <v>45485</v>
          </cell>
          <cell r="O10">
            <v>225</v>
          </cell>
        </row>
        <row r="16">
          <cell r="C16">
            <v>31704338</v>
          </cell>
          <cell r="M16">
            <v>30</v>
          </cell>
          <cell r="N16">
            <v>980</v>
          </cell>
          <cell r="P16">
            <v>7</v>
          </cell>
          <cell r="Q16">
            <v>230</v>
          </cell>
        </row>
        <row r="17">
          <cell r="C17">
            <v>436246</v>
          </cell>
          <cell r="M17">
            <v>2</v>
          </cell>
          <cell r="N17">
            <v>90</v>
          </cell>
          <cell r="P17">
            <v>6</v>
          </cell>
          <cell r="Q17">
            <v>330</v>
          </cell>
        </row>
        <row r="18">
          <cell r="C18">
            <v>7500</v>
          </cell>
          <cell r="M18">
            <v>17</v>
          </cell>
          <cell r="N18">
            <v>3004</v>
          </cell>
          <cell r="P18">
            <v>8</v>
          </cell>
          <cell r="Q18">
            <v>1498</v>
          </cell>
        </row>
        <row r="19">
          <cell r="C19">
            <v>0</v>
          </cell>
          <cell r="M19">
            <v>7</v>
          </cell>
          <cell r="N19">
            <v>1750</v>
          </cell>
          <cell r="P19">
            <v>15</v>
          </cell>
          <cell r="Q19">
            <v>3800</v>
          </cell>
        </row>
        <row r="20">
          <cell r="C20">
            <v>200025</v>
          </cell>
          <cell r="M20">
            <v>464</v>
          </cell>
          <cell r="N20">
            <v>4591</v>
          </cell>
          <cell r="P20">
            <v>30</v>
          </cell>
          <cell r="Q20">
            <v>337</v>
          </cell>
        </row>
        <row r="21">
          <cell r="C21">
            <v>61500</v>
          </cell>
          <cell r="M21">
            <v>3</v>
          </cell>
          <cell r="N21">
            <v>54</v>
          </cell>
          <cell r="P21">
            <v>8</v>
          </cell>
          <cell r="Q21">
            <v>240</v>
          </cell>
        </row>
        <row r="22">
          <cell r="C22">
            <v>17500</v>
          </cell>
          <cell r="M22">
            <v>457</v>
          </cell>
          <cell r="N22">
            <v>2607</v>
          </cell>
          <cell r="P22">
            <v>39</v>
          </cell>
          <cell r="Q22">
            <v>2648</v>
          </cell>
        </row>
        <row r="23">
          <cell r="C23">
            <v>23000</v>
          </cell>
          <cell r="M23">
            <v>7</v>
          </cell>
          <cell r="N23">
            <v>1013</v>
          </cell>
          <cell r="P23">
            <v>14</v>
          </cell>
          <cell r="Q23">
            <v>1717</v>
          </cell>
        </row>
        <row r="24">
          <cell r="C24">
            <v>0</v>
          </cell>
          <cell r="M24">
            <v>987</v>
          </cell>
          <cell r="N24">
            <v>14089</v>
          </cell>
          <cell r="P24">
            <v>127</v>
          </cell>
          <cell r="Q24">
            <v>10800</v>
          </cell>
        </row>
        <row r="25">
          <cell r="C25">
            <v>159995</v>
          </cell>
          <cell r="M25">
            <v>279</v>
          </cell>
          <cell r="N25">
            <v>6285550</v>
          </cell>
          <cell r="P25">
            <v>0</v>
          </cell>
          <cell r="Q25">
            <v>0</v>
          </cell>
        </row>
        <row r="26">
          <cell r="C26">
            <v>15000</v>
          </cell>
          <cell r="M26">
            <v>13</v>
          </cell>
          <cell r="N26">
            <v>98000</v>
          </cell>
          <cell r="P26">
            <v>20</v>
          </cell>
          <cell r="Q26">
            <v>127000</v>
          </cell>
        </row>
        <row r="27">
          <cell r="C27">
            <v>8500</v>
          </cell>
          <cell r="M27">
            <v>931</v>
          </cell>
          <cell r="N27">
            <v>6383550</v>
          </cell>
          <cell r="P27">
            <v>20</v>
          </cell>
          <cell r="Q27">
            <v>127000</v>
          </cell>
        </row>
        <row r="28">
          <cell r="C28">
            <v>142466395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37</v>
          </cell>
          <cell r="N29">
            <v>1296000</v>
          </cell>
          <cell r="P29">
            <v>0</v>
          </cell>
          <cell r="Q29">
            <v>0</v>
          </cell>
        </row>
        <row r="30">
          <cell r="M30">
            <v>37</v>
          </cell>
          <cell r="N30">
            <v>1296000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7500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2</v>
          </cell>
          <cell r="N33">
            <v>17000</v>
          </cell>
          <cell r="P33">
            <v>1</v>
          </cell>
          <cell r="Q33">
            <v>3000</v>
          </cell>
        </row>
        <row r="34">
          <cell r="C34">
            <v>1217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33978</v>
          </cell>
          <cell r="M35">
            <v>0</v>
          </cell>
          <cell r="N35">
            <v>0</v>
          </cell>
          <cell r="P35">
            <v>1</v>
          </cell>
          <cell r="Q35">
            <v>2000</v>
          </cell>
        </row>
        <row r="36">
          <cell r="C36">
            <v>28343</v>
          </cell>
          <cell r="M36">
            <v>1</v>
          </cell>
          <cell r="N36">
            <v>4000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367564</v>
          </cell>
          <cell r="M38">
            <v>1</v>
          </cell>
          <cell r="N38">
            <v>375</v>
          </cell>
          <cell r="P38">
            <v>0</v>
          </cell>
          <cell r="Q38">
            <v>0</v>
          </cell>
        </row>
        <row r="39">
          <cell r="C39">
            <v>45485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2</v>
          </cell>
          <cell r="N40">
            <v>38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6825.1252480000003</v>
          </cell>
        </row>
        <row r="45">
          <cell r="C45">
            <v>58263.273767776009</v>
          </cell>
          <cell r="P45">
            <v>2</v>
          </cell>
        </row>
        <row r="46">
          <cell r="C46">
            <v>53376.09078749999</v>
          </cell>
          <cell r="I46">
            <v>31704338</v>
          </cell>
          <cell r="P46">
            <v>2</v>
          </cell>
        </row>
        <row r="47">
          <cell r="C47">
            <v>527.13816160177259</v>
          </cell>
          <cell r="I47">
            <v>436246</v>
          </cell>
          <cell r="P47">
            <v>72</v>
          </cell>
        </row>
        <row r="48">
          <cell r="C48">
            <v>325.88</v>
          </cell>
          <cell r="I48">
            <v>7500</v>
          </cell>
        </row>
        <row r="49">
          <cell r="C49">
            <v>142466395</v>
          </cell>
          <cell r="I49">
            <v>200025</v>
          </cell>
          <cell r="P49">
            <v>5</v>
          </cell>
        </row>
        <row r="50">
          <cell r="I50">
            <v>61500</v>
          </cell>
        </row>
        <row r="51">
          <cell r="I51">
            <v>17500</v>
          </cell>
        </row>
        <row r="52">
          <cell r="B52">
            <v>2</v>
          </cell>
          <cell r="C52">
            <v>5</v>
          </cell>
          <cell r="D52">
            <v>3</v>
          </cell>
          <cell r="I52">
            <v>23000</v>
          </cell>
        </row>
        <row r="53">
          <cell r="B53">
            <v>7</v>
          </cell>
          <cell r="C53">
            <v>359200</v>
          </cell>
          <cell r="D53">
            <v>359200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4</v>
          </cell>
          <cell r="C54">
            <v>44025</v>
          </cell>
          <cell r="D54">
            <v>44025</v>
          </cell>
          <cell r="I54">
            <v>142466395</v>
          </cell>
          <cell r="N54">
            <v>39371</v>
          </cell>
          <cell r="P54">
            <v>325880</v>
          </cell>
        </row>
        <row r="57">
          <cell r="C57">
            <v>6</v>
          </cell>
          <cell r="D57">
            <v>132</v>
          </cell>
          <cell r="E57">
            <v>180161280</v>
          </cell>
        </row>
        <row r="58">
          <cell r="H58">
            <v>18346703</v>
          </cell>
          <cell r="I58">
            <v>3365</v>
          </cell>
          <cell r="J58">
            <v>1272</v>
          </cell>
        </row>
      </sheetData>
      <sheetData sheetId="14">
        <row r="5">
          <cell r="C5">
            <v>0</v>
          </cell>
        </row>
        <row r="6">
          <cell r="C6">
            <v>9500</v>
          </cell>
        </row>
        <row r="7">
          <cell r="C7">
            <v>3500</v>
          </cell>
        </row>
        <row r="8">
          <cell r="C8">
            <v>0</v>
          </cell>
          <cell r="O8">
            <v>500</v>
          </cell>
        </row>
        <row r="9">
          <cell r="C9">
            <v>65000</v>
          </cell>
          <cell r="O9">
            <v>150</v>
          </cell>
        </row>
        <row r="10">
          <cell r="C10">
            <v>9000</v>
          </cell>
          <cell r="O10">
            <v>300</v>
          </cell>
        </row>
        <row r="16">
          <cell r="C16">
            <v>0</v>
          </cell>
          <cell r="M16">
            <v>0</v>
          </cell>
          <cell r="N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0</v>
          </cell>
          <cell r="N19">
            <v>0</v>
          </cell>
          <cell r="P19">
            <v>1</v>
          </cell>
          <cell r="Q19">
            <v>500</v>
          </cell>
        </row>
        <row r="20">
          <cell r="C20">
            <v>33337</v>
          </cell>
          <cell r="M20">
            <v>136</v>
          </cell>
          <cell r="N20">
            <v>2112</v>
          </cell>
          <cell r="P20">
            <v>0</v>
          </cell>
          <cell r="Q20">
            <v>0</v>
          </cell>
        </row>
        <row r="21">
          <cell r="C21">
            <v>1500</v>
          </cell>
          <cell r="M21">
            <v>255</v>
          </cell>
          <cell r="N21">
            <v>5077</v>
          </cell>
          <cell r="P21">
            <v>0</v>
          </cell>
          <cell r="Q21">
            <v>0</v>
          </cell>
        </row>
        <row r="22">
          <cell r="C22">
            <v>12000</v>
          </cell>
          <cell r="M22">
            <v>96</v>
          </cell>
          <cell r="N22">
            <v>7961</v>
          </cell>
          <cell r="P22">
            <v>0</v>
          </cell>
          <cell r="Q22">
            <v>0</v>
          </cell>
        </row>
        <row r="23">
          <cell r="C23">
            <v>1000</v>
          </cell>
          <cell r="M23">
            <v>40</v>
          </cell>
          <cell r="N23">
            <v>3802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527</v>
          </cell>
          <cell r="N24">
            <v>18952</v>
          </cell>
          <cell r="P24">
            <v>1</v>
          </cell>
          <cell r="Q24">
            <v>500</v>
          </cell>
        </row>
        <row r="25">
          <cell r="C25">
            <v>0</v>
          </cell>
          <cell r="M25">
            <v>0</v>
          </cell>
          <cell r="N25">
            <v>0</v>
          </cell>
          <cell r="P25">
            <v>0</v>
          </cell>
          <cell r="Q25">
            <v>0</v>
          </cell>
        </row>
        <row r="26">
          <cell r="C26">
            <v>2000</v>
          </cell>
          <cell r="M26">
            <v>2</v>
          </cell>
          <cell r="N26">
            <v>4000</v>
          </cell>
          <cell r="P26">
            <v>0</v>
          </cell>
          <cell r="Q26">
            <v>0</v>
          </cell>
        </row>
        <row r="27">
          <cell r="C27">
            <v>1000</v>
          </cell>
          <cell r="M27">
            <v>2</v>
          </cell>
          <cell r="N27">
            <v>4000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0</v>
          </cell>
          <cell r="N29">
            <v>0</v>
          </cell>
          <cell r="P29">
            <v>0</v>
          </cell>
          <cell r="Q29">
            <v>0</v>
          </cell>
        </row>
        <row r="30">
          <cell r="M30">
            <v>0</v>
          </cell>
          <cell r="N30">
            <v>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9500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3500</v>
          </cell>
          <cell r="M36">
            <v>1</v>
          </cell>
          <cell r="N36">
            <v>5000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65000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9000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1</v>
          </cell>
          <cell r="N40">
            <v>15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1339.547</v>
          </cell>
        </row>
        <row r="45">
          <cell r="C45">
            <v>65.407821499999997</v>
          </cell>
          <cell r="P45">
            <v>30</v>
          </cell>
        </row>
        <row r="46">
          <cell r="C46">
            <v>12466.89</v>
          </cell>
          <cell r="I46">
            <v>0</v>
          </cell>
          <cell r="P46">
            <v>100</v>
          </cell>
        </row>
        <row r="47">
          <cell r="C47">
            <v>61.853406000000007</v>
          </cell>
          <cell r="I47">
            <v>0</v>
          </cell>
          <cell r="P47">
            <v>3600</v>
          </cell>
        </row>
        <row r="48">
          <cell r="C48">
            <v>200.02099999999999</v>
          </cell>
          <cell r="I48">
            <v>0</v>
          </cell>
        </row>
        <row r="49">
          <cell r="C49">
            <v>0</v>
          </cell>
          <cell r="I49">
            <v>33337</v>
          </cell>
          <cell r="P49">
            <v>0</v>
          </cell>
        </row>
        <row r="50">
          <cell r="I50">
            <v>1500</v>
          </cell>
        </row>
        <row r="51">
          <cell r="I51">
            <v>12000</v>
          </cell>
        </row>
        <row r="52">
          <cell r="B52">
            <v>1</v>
          </cell>
          <cell r="C52">
            <v>6935</v>
          </cell>
          <cell r="D52">
            <v>1866</v>
          </cell>
          <cell r="I52">
            <v>1000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0</v>
          </cell>
          <cell r="N54">
            <v>14672</v>
          </cell>
          <cell r="P54">
            <v>200021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10000</v>
          </cell>
          <cell r="I58">
            <v>288</v>
          </cell>
          <cell r="J58">
            <v>724</v>
          </cell>
        </row>
      </sheetData>
      <sheetData sheetId="15">
        <row r="5">
          <cell r="C5">
            <v>200</v>
          </cell>
        </row>
        <row r="6">
          <cell r="C6">
            <v>20000</v>
          </cell>
        </row>
        <row r="7">
          <cell r="C7">
            <v>20000</v>
          </cell>
        </row>
        <row r="8">
          <cell r="C8">
            <v>0</v>
          </cell>
          <cell r="O8">
            <v>400</v>
          </cell>
        </row>
        <row r="9">
          <cell r="C9">
            <v>72000</v>
          </cell>
          <cell r="O9">
            <v>500</v>
          </cell>
        </row>
        <row r="10">
          <cell r="C10">
            <v>5000</v>
          </cell>
          <cell r="O10">
            <v>300</v>
          </cell>
        </row>
        <row r="16">
          <cell r="C16">
            <v>3094085</v>
          </cell>
          <cell r="M16">
            <v>4</v>
          </cell>
          <cell r="N16">
            <v>144</v>
          </cell>
          <cell r="P16">
            <v>0</v>
          </cell>
          <cell r="Q16">
            <v>0</v>
          </cell>
        </row>
        <row r="17">
          <cell r="C17">
            <v>0</v>
          </cell>
          <cell r="M17">
            <v>10</v>
          </cell>
          <cell r="N17">
            <v>780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2</v>
          </cell>
          <cell r="N18">
            <v>1190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1</v>
          </cell>
          <cell r="N19">
            <v>100</v>
          </cell>
          <cell r="P19">
            <v>0</v>
          </cell>
          <cell r="Q19">
            <v>0</v>
          </cell>
        </row>
        <row r="20">
          <cell r="C20">
            <v>8668</v>
          </cell>
          <cell r="M20">
            <v>57</v>
          </cell>
          <cell r="N20">
            <v>661</v>
          </cell>
          <cell r="P20">
            <v>0</v>
          </cell>
          <cell r="Q20">
            <v>0</v>
          </cell>
        </row>
        <row r="21">
          <cell r="C21">
            <v>7000</v>
          </cell>
          <cell r="M21">
            <v>319</v>
          </cell>
          <cell r="N21">
            <v>6691</v>
          </cell>
          <cell r="P21">
            <v>0</v>
          </cell>
          <cell r="Q21">
            <v>0</v>
          </cell>
        </row>
        <row r="22">
          <cell r="C22">
            <v>2000</v>
          </cell>
          <cell r="M22">
            <v>33</v>
          </cell>
          <cell r="N22">
            <v>3152</v>
          </cell>
          <cell r="P22">
            <v>0</v>
          </cell>
          <cell r="Q22">
            <v>0</v>
          </cell>
        </row>
        <row r="23">
          <cell r="C23">
            <v>1500</v>
          </cell>
          <cell r="M23">
            <v>19</v>
          </cell>
          <cell r="N23">
            <v>1839</v>
          </cell>
          <cell r="P23">
            <v>0</v>
          </cell>
          <cell r="Q23">
            <v>0</v>
          </cell>
        </row>
        <row r="24">
          <cell r="C24">
            <v>0</v>
          </cell>
          <cell r="M24">
            <v>445</v>
          </cell>
          <cell r="N24">
            <v>14557</v>
          </cell>
          <cell r="P24">
            <v>0</v>
          </cell>
          <cell r="Q24">
            <v>0</v>
          </cell>
        </row>
        <row r="25">
          <cell r="C25">
            <v>0</v>
          </cell>
          <cell r="M25">
            <v>21</v>
          </cell>
          <cell r="N25">
            <v>507600</v>
          </cell>
          <cell r="P25">
            <v>0</v>
          </cell>
          <cell r="Q25">
            <v>0</v>
          </cell>
        </row>
        <row r="26">
          <cell r="C26">
            <v>0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M27">
            <v>21</v>
          </cell>
          <cell r="N27">
            <v>507600</v>
          </cell>
          <cell r="P27">
            <v>0</v>
          </cell>
          <cell r="Q27">
            <v>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0</v>
          </cell>
          <cell r="N29">
            <v>0</v>
          </cell>
          <cell r="P29">
            <v>0</v>
          </cell>
          <cell r="Q29">
            <v>0</v>
          </cell>
        </row>
        <row r="30">
          <cell r="M30">
            <v>0</v>
          </cell>
          <cell r="N30">
            <v>0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200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20000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20000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72000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5000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3063.88</v>
          </cell>
        </row>
        <row r="45">
          <cell r="C45">
            <v>5590.8396750000002</v>
          </cell>
          <cell r="P45">
            <v>0</v>
          </cell>
        </row>
        <row r="46">
          <cell r="C46">
            <v>29763.919500000004</v>
          </cell>
          <cell r="I46">
            <v>3094085</v>
          </cell>
          <cell r="P46">
            <v>0</v>
          </cell>
        </row>
        <row r="47">
          <cell r="C47">
            <v>17.6911913</v>
          </cell>
          <cell r="I47">
            <v>0</v>
          </cell>
          <cell r="P47">
            <v>0</v>
          </cell>
        </row>
        <row r="48">
          <cell r="C48">
            <v>34.923999999999999</v>
          </cell>
          <cell r="I48">
            <v>0</v>
          </cell>
        </row>
        <row r="49">
          <cell r="C49">
            <v>0</v>
          </cell>
          <cell r="I49">
            <v>8668</v>
          </cell>
          <cell r="P49">
            <v>0</v>
          </cell>
        </row>
        <row r="50">
          <cell r="I50">
            <v>7000</v>
          </cell>
        </row>
        <row r="51">
          <cell r="I51">
            <v>2000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1500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0</v>
          </cell>
          <cell r="N54">
            <v>7668</v>
          </cell>
          <cell r="P54">
            <v>34924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0</v>
          </cell>
          <cell r="I58">
            <v>0</v>
          </cell>
          <cell r="J58">
            <v>0</v>
          </cell>
        </row>
      </sheetData>
      <sheetData sheetId="16">
        <row r="5">
          <cell r="C5">
            <v>421</v>
          </cell>
        </row>
        <row r="6">
          <cell r="C6">
            <v>17459</v>
          </cell>
        </row>
        <row r="7">
          <cell r="C7">
            <v>2000</v>
          </cell>
        </row>
        <row r="8">
          <cell r="C8">
            <v>120</v>
          </cell>
          <cell r="O8">
            <v>35</v>
          </cell>
        </row>
        <row r="9">
          <cell r="C9">
            <v>188000</v>
          </cell>
          <cell r="O9">
            <v>0</v>
          </cell>
        </row>
        <row r="10">
          <cell r="C10">
            <v>12000</v>
          </cell>
          <cell r="O10">
            <v>0</v>
          </cell>
        </row>
        <row r="16">
          <cell r="C16">
            <v>13217603</v>
          </cell>
          <cell r="M16">
            <v>7</v>
          </cell>
          <cell r="N16">
            <v>180</v>
          </cell>
          <cell r="P16">
            <v>1</v>
          </cell>
          <cell r="Q16">
            <v>100</v>
          </cell>
        </row>
        <row r="17">
          <cell r="C17">
            <v>186200</v>
          </cell>
          <cell r="M17">
            <v>1</v>
          </cell>
          <cell r="N17">
            <v>49</v>
          </cell>
          <cell r="P17">
            <v>0</v>
          </cell>
          <cell r="Q17">
            <v>0</v>
          </cell>
        </row>
        <row r="18">
          <cell r="M18">
            <v>7</v>
          </cell>
          <cell r="N18">
            <v>1849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3</v>
          </cell>
          <cell r="N19">
            <v>570</v>
          </cell>
          <cell r="P19">
            <v>1</v>
          </cell>
          <cell r="Q19">
            <v>500</v>
          </cell>
        </row>
        <row r="20">
          <cell r="C20">
            <v>906780</v>
          </cell>
          <cell r="M20">
            <v>96</v>
          </cell>
          <cell r="N20">
            <v>1834</v>
          </cell>
          <cell r="P20">
            <v>3</v>
          </cell>
          <cell r="Q20">
            <v>60</v>
          </cell>
        </row>
        <row r="21">
          <cell r="C21">
            <v>35000</v>
          </cell>
          <cell r="M21">
            <v>1</v>
          </cell>
          <cell r="N21">
            <v>45</v>
          </cell>
          <cell r="P21">
            <v>0</v>
          </cell>
          <cell r="Q21">
            <v>0</v>
          </cell>
        </row>
        <row r="22">
          <cell r="C22">
            <v>2500</v>
          </cell>
          <cell r="M22">
            <v>137</v>
          </cell>
          <cell r="N22">
            <v>11333</v>
          </cell>
          <cell r="P22">
            <v>0</v>
          </cell>
          <cell r="Q22">
            <v>0</v>
          </cell>
        </row>
        <row r="23">
          <cell r="C23">
            <v>6500</v>
          </cell>
          <cell r="M23">
            <v>25</v>
          </cell>
          <cell r="N23">
            <v>2031</v>
          </cell>
          <cell r="P23">
            <v>1</v>
          </cell>
          <cell r="Q23">
            <v>35</v>
          </cell>
        </row>
        <row r="24">
          <cell r="C24">
            <v>20</v>
          </cell>
          <cell r="M24">
            <v>277</v>
          </cell>
          <cell r="N24">
            <v>17891</v>
          </cell>
          <cell r="P24">
            <v>6</v>
          </cell>
          <cell r="Q24">
            <v>695</v>
          </cell>
        </row>
        <row r="25">
          <cell r="C25">
            <v>250</v>
          </cell>
          <cell r="M25">
            <v>112</v>
          </cell>
          <cell r="N25">
            <v>2367340</v>
          </cell>
          <cell r="P25">
            <v>2</v>
          </cell>
          <cell r="Q25">
            <v>26600</v>
          </cell>
        </row>
        <row r="26">
          <cell r="C26">
            <v>1500000</v>
          </cell>
          <cell r="M26">
            <v>20</v>
          </cell>
          <cell r="N26">
            <v>212100</v>
          </cell>
          <cell r="P26">
            <v>0</v>
          </cell>
          <cell r="Q26">
            <v>0</v>
          </cell>
        </row>
        <row r="27">
          <cell r="C27">
            <v>2500</v>
          </cell>
          <cell r="M27">
            <v>132</v>
          </cell>
          <cell r="N27">
            <v>2579440</v>
          </cell>
          <cell r="P27">
            <v>2</v>
          </cell>
          <cell r="Q27">
            <v>26600</v>
          </cell>
        </row>
        <row r="28">
          <cell r="C28">
            <v>98814696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17</v>
          </cell>
          <cell r="N29">
            <v>552600</v>
          </cell>
          <cell r="P29">
            <v>0</v>
          </cell>
          <cell r="Q29">
            <v>0</v>
          </cell>
        </row>
        <row r="30">
          <cell r="M30">
            <v>17</v>
          </cell>
          <cell r="N30">
            <v>552600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35000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421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17459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2000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120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188000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12000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2746.8414940000007</v>
          </cell>
        </row>
        <row r="45">
          <cell r="C45">
            <v>25611.494502199999</v>
          </cell>
          <cell r="P45">
            <v>0</v>
          </cell>
        </row>
        <row r="46">
          <cell r="C46">
            <v>23521.081027499997</v>
          </cell>
          <cell r="I46">
            <v>13217603</v>
          </cell>
          <cell r="P46">
            <v>0</v>
          </cell>
        </row>
        <row r="47">
          <cell r="C47">
            <v>2319.5109872557505</v>
          </cell>
          <cell r="I47">
            <v>186200</v>
          </cell>
          <cell r="P47">
            <v>0</v>
          </cell>
        </row>
        <row r="48">
          <cell r="C48">
            <v>76.278999999999996</v>
          </cell>
          <cell r="I48">
            <v>0</v>
          </cell>
        </row>
        <row r="49">
          <cell r="C49">
            <v>98814696</v>
          </cell>
          <cell r="I49">
            <v>906780</v>
          </cell>
          <cell r="P49">
            <v>0</v>
          </cell>
        </row>
        <row r="50">
          <cell r="I50">
            <v>35000</v>
          </cell>
        </row>
        <row r="51">
          <cell r="I51">
            <v>2500</v>
          </cell>
        </row>
        <row r="52">
          <cell r="B52">
            <v>2</v>
          </cell>
          <cell r="C52">
            <v>3</v>
          </cell>
          <cell r="D52">
            <v>1</v>
          </cell>
          <cell r="I52">
            <v>6500</v>
          </cell>
        </row>
        <row r="53">
          <cell r="B53">
            <v>5</v>
          </cell>
          <cell r="C53">
            <v>155000</v>
          </cell>
          <cell r="D53">
            <v>90000</v>
          </cell>
          <cell r="I53">
            <v>20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4520</v>
          </cell>
          <cell r="D54">
            <v>0</v>
          </cell>
          <cell r="I54">
            <v>98814696</v>
          </cell>
          <cell r="N54">
            <v>8698</v>
          </cell>
          <cell r="P54">
            <v>76279</v>
          </cell>
        </row>
        <row r="57">
          <cell r="C57">
            <v>8</v>
          </cell>
          <cell r="D57">
            <v>116</v>
          </cell>
          <cell r="E57">
            <v>149505000</v>
          </cell>
        </row>
        <row r="58">
          <cell r="H58">
            <v>0</v>
          </cell>
          <cell r="I58">
            <v>0</v>
          </cell>
          <cell r="J58">
            <v>0</v>
          </cell>
        </row>
      </sheetData>
      <sheetData sheetId="17">
        <row r="5">
          <cell r="C5">
            <v>367</v>
          </cell>
        </row>
        <row r="6">
          <cell r="C6">
            <v>22752</v>
          </cell>
        </row>
        <row r="7">
          <cell r="C7">
            <v>19086</v>
          </cell>
        </row>
        <row r="8">
          <cell r="C8">
            <v>0</v>
          </cell>
          <cell r="O8">
            <v>1225</v>
          </cell>
        </row>
        <row r="9">
          <cell r="C9">
            <v>60275</v>
          </cell>
          <cell r="O9">
            <v>95</v>
          </cell>
        </row>
        <row r="10">
          <cell r="C10">
            <v>11744</v>
          </cell>
          <cell r="O10">
            <v>675</v>
          </cell>
        </row>
        <row r="16">
          <cell r="C16">
            <v>3017510</v>
          </cell>
          <cell r="M16">
            <v>5</v>
          </cell>
          <cell r="N16">
            <v>182</v>
          </cell>
          <cell r="P16">
            <v>0</v>
          </cell>
          <cell r="Q16">
            <v>0</v>
          </cell>
        </row>
        <row r="17">
          <cell r="C17">
            <v>167000</v>
          </cell>
          <cell r="M17">
            <v>2</v>
          </cell>
          <cell r="N17">
            <v>197</v>
          </cell>
          <cell r="P17">
            <v>2</v>
          </cell>
          <cell r="Q17">
            <v>150</v>
          </cell>
        </row>
        <row r="18">
          <cell r="C18">
            <v>0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C19">
            <v>112586</v>
          </cell>
          <cell r="M19">
            <v>2</v>
          </cell>
          <cell r="N19">
            <v>700</v>
          </cell>
          <cell r="P19">
            <v>1</v>
          </cell>
          <cell r="Q19">
            <v>200</v>
          </cell>
        </row>
        <row r="20">
          <cell r="C20">
            <v>700565</v>
          </cell>
          <cell r="M20">
            <v>222</v>
          </cell>
          <cell r="N20">
            <v>2394</v>
          </cell>
          <cell r="P20">
            <v>13</v>
          </cell>
          <cell r="Q20">
            <v>161</v>
          </cell>
        </row>
        <row r="21">
          <cell r="C21">
            <v>4257</v>
          </cell>
          <cell r="M21">
            <v>136</v>
          </cell>
          <cell r="N21">
            <v>2394</v>
          </cell>
          <cell r="P21">
            <v>9</v>
          </cell>
          <cell r="Q21">
            <v>135</v>
          </cell>
        </row>
        <row r="22">
          <cell r="C22">
            <v>2127</v>
          </cell>
          <cell r="M22">
            <v>15</v>
          </cell>
          <cell r="N22">
            <v>986</v>
          </cell>
          <cell r="P22">
            <v>1</v>
          </cell>
          <cell r="Q22">
            <v>35</v>
          </cell>
        </row>
        <row r="23">
          <cell r="C23">
            <v>1157</v>
          </cell>
          <cell r="M23">
            <v>9</v>
          </cell>
          <cell r="N23">
            <v>850</v>
          </cell>
          <cell r="P23">
            <v>30</v>
          </cell>
          <cell r="Q23">
            <v>280</v>
          </cell>
        </row>
        <row r="24">
          <cell r="C24">
            <v>0</v>
          </cell>
          <cell r="M24">
            <v>391</v>
          </cell>
          <cell r="N24">
            <v>7703</v>
          </cell>
          <cell r="P24">
            <v>56</v>
          </cell>
          <cell r="Q24">
            <v>961</v>
          </cell>
        </row>
        <row r="25">
          <cell r="C25">
            <v>155</v>
          </cell>
          <cell r="M25">
            <v>22</v>
          </cell>
          <cell r="N25">
            <v>548500</v>
          </cell>
          <cell r="P25">
            <v>2</v>
          </cell>
          <cell r="Q25">
            <v>20000</v>
          </cell>
        </row>
        <row r="26">
          <cell r="C26">
            <v>6258</v>
          </cell>
          <cell r="M26">
            <v>0</v>
          </cell>
          <cell r="N26">
            <v>0</v>
          </cell>
          <cell r="P26">
            <v>1</v>
          </cell>
          <cell r="Q26">
            <v>10000</v>
          </cell>
        </row>
        <row r="27">
          <cell r="C27">
            <v>425</v>
          </cell>
          <cell r="M27">
            <v>22</v>
          </cell>
          <cell r="N27">
            <v>548500</v>
          </cell>
          <cell r="P27">
            <v>3</v>
          </cell>
          <cell r="Q27">
            <v>30000</v>
          </cell>
        </row>
        <row r="28">
          <cell r="C28">
            <v>32132438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3</v>
          </cell>
          <cell r="N29">
            <v>132500</v>
          </cell>
          <cell r="P29">
            <v>1</v>
          </cell>
          <cell r="Q29">
            <v>15000</v>
          </cell>
        </row>
        <row r="30">
          <cell r="M30">
            <v>3</v>
          </cell>
          <cell r="N30">
            <v>132500</v>
          </cell>
          <cell r="P30">
            <v>1</v>
          </cell>
          <cell r="Q30">
            <v>15000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1</v>
          </cell>
          <cell r="N32">
            <v>77880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367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22752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19086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60275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11744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3241.6832019999997</v>
          </cell>
        </row>
        <row r="45">
          <cell r="C45">
            <v>6891.509</v>
          </cell>
          <cell r="P45">
            <v>4</v>
          </cell>
        </row>
        <row r="46">
          <cell r="C46">
            <v>33364.588597499998</v>
          </cell>
          <cell r="I46">
            <v>3017510</v>
          </cell>
          <cell r="P46">
            <v>16</v>
          </cell>
        </row>
        <row r="47">
          <cell r="C47">
            <v>1326.9762040000001</v>
          </cell>
          <cell r="I47">
            <v>167000</v>
          </cell>
          <cell r="P47">
            <v>576</v>
          </cell>
        </row>
        <row r="48">
          <cell r="C48">
            <v>136.54499999999999</v>
          </cell>
          <cell r="I48">
            <v>0</v>
          </cell>
        </row>
        <row r="49">
          <cell r="C49">
            <v>32132438</v>
          </cell>
          <cell r="I49">
            <v>700565</v>
          </cell>
          <cell r="P49">
            <v>0</v>
          </cell>
        </row>
        <row r="50">
          <cell r="I50">
            <v>4257</v>
          </cell>
        </row>
        <row r="51">
          <cell r="I51">
            <v>2127</v>
          </cell>
        </row>
        <row r="52">
          <cell r="B52">
            <v>5</v>
          </cell>
          <cell r="C52">
            <v>7350</v>
          </cell>
          <cell r="D52">
            <v>1623</v>
          </cell>
          <cell r="I52">
            <v>1157</v>
          </cell>
        </row>
        <row r="53">
          <cell r="B53">
            <v>0</v>
          </cell>
          <cell r="C53">
            <v>0</v>
          </cell>
          <cell r="D53">
            <v>0</v>
          </cell>
          <cell r="I53">
            <v>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32132438</v>
          </cell>
          <cell r="N54">
            <v>9442</v>
          </cell>
          <cell r="P54">
            <v>136545</v>
          </cell>
        </row>
        <row r="57">
          <cell r="C57">
            <v>2</v>
          </cell>
          <cell r="D57">
            <v>46</v>
          </cell>
          <cell r="E57">
            <v>32225700</v>
          </cell>
        </row>
        <row r="58">
          <cell r="H58">
            <v>2975800</v>
          </cell>
          <cell r="I58">
            <v>946</v>
          </cell>
          <cell r="J58">
            <v>128</v>
          </cell>
        </row>
      </sheetData>
      <sheetData sheetId="18">
        <row r="5">
          <cell r="C5">
            <v>2300</v>
          </cell>
        </row>
        <row r="6">
          <cell r="C6">
            <v>16000</v>
          </cell>
        </row>
        <row r="7">
          <cell r="C7">
            <v>16500</v>
          </cell>
        </row>
        <row r="8">
          <cell r="C8">
            <v>2500</v>
          </cell>
          <cell r="O8">
            <v>200</v>
          </cell>
        </row>
        <row r="9">
          <cell r="C9">
            <v>260000</v>
          </cell>
          <cell r="O9">
            <v>70</v>
          </cell>
        </row>
        <row r="10">
          <cell r="C10">
            <v>17000</v>
          </cell>
          <cell r="O10">
            <v>0</v>
          </cell>
        </row>
        <row r="16">
          <cell r="C16">
            <v>16622912</v>
          </cell>
          <cell r="M16">
            <v>23</v>
          </cell>
          <cell r="N16">
            <v>2300</v>
          </cell>
          <cell r="P16">
            <v>17</v>
          </cell>
          <cell r="Q16">
            <v>798</v>
          </cell>
        </row>
        <row r="17">
          <cell r="C17">
            <v>222607</v>
          </cell>
          <cell r="M17">
            <v>1</v>
          </cell>
          <cell r="N17">
            <v>80</v>
          </cell>
          <cell r="P17">
            <v>1</v>
          </cell>
          <cell r="Q17">
            <v>70</v>
          </cell>
        </row>
        <row r="18">
          <cell r="C18">
            <v>0</v>
          </cell>
          <cell r="M18">
            <v>4</v>
          </cell>
          <cell r="N18">
            <v>700</v>
          </cell>
          <cell r="P18">
            <v>3</v>
          </cell>
          <cell r="Q18">
            <v>321</v>
          </cell>
        </row>
        <row r="19">
          <cell r="C19">
            <v>0</v>
          </cell>
          <cell r="M19">
            <v>17</v>
          </cell>
          <cell r="N19">
            <v>5700</v>
          </cell>
          <cell r="P19">
            <v>5</v>
          </cell>
          <cell r="Q19">
            <v>1767</v>
          </cell>
        </row>
        <row r="20">
          <cell r="C20">
            <v>40005</v>
          </cell>
          <cell r="M20">
            <v>225</v>
          </cell>
          <cell r="N20">
            <v>2854</v>
          </cell>
          <cell r="P20">
            <v>96</v>
          </cell>
          <cell r="Q20">
            <v>2428</v>
          </cell>
        </row>
        <row r="21">
          <cell r="C21">
            <v>7000</v>
          </cell>
          <cell r="M21">
            <v>15</v>
          </cell>
          <cell r="N21">
            <v>374</v>
          </cell>
          <cell r="P21">
            <v>74</v>
          </cell>
          <cell r="Q21">
            <v>1797</v>
          </cell>
        </row>
        <row r="22">
          <cell r="C22">
            <v>3000</v>
          </cell>
          <cell r="M22">
            <v>58</v>
          </cell>
          <cell r="N22">
            <v>6444</v>
          </cell>
          <cell r="P22">
            <v>53</v>
          </cell>
          <cell r="Q22">
            <v>6285</v>
          </cell>
        </row>
        <row r="23">
          <cell r="C23">
            <v>3500</v>
          </cell>
          <cell r="M23">
            <v>20</v>
          </cell>
          <cell r="N23">
            <v>2338</v>
          </cell>
          <cell r="P23">
            <v>24</v>
          </cell>
          <cell r="Q23">
            <v>4844</v>
          </cell>
        </row>
        <row r="24">
          <cell r="C24">
            <v>35</v>
          </cell>
          <cell r="M24">
            <v>363</v>
          </cell>
          <cell r="N24">
            <v>20790</v>
          </cell>
          <cell r="P24">
            <v>273</v>
          </cell>
          <cell r="Q24">
            <v>18310</v>
          </cell>
        </row>
        <row r="25">
          <cell r="C25">
            <v>0</v>
          </cell>
          <cell r="M25">
            <v>132</v>
          </cell>
          <cell r="N25">
            <v>2635440</v>
          </cell>
          <cell r="P25">
            <v>2</v>
          </cell>
          <cell r="Q25">
            <v>18500</v>
          </cell>
        </row>
        <row r="26">
          <cell r="C26">
            <v>4500</v>
          </cell>
          <cell r="M26">
            <v>38</v>
          </cell>
          <cell r="N26">
            <v>45000</v>
          </cell>
          <cell r="P26">
            <v>2</v>
          </cell>
          <cell r="Q26">
            <v>23000</v>
          </cell>
        </row>
        <row r="27">
          <cell r="C27">
            <v>400</v>
          </cell>
          <cell r="M27">
            <v>166</v>
          </cell>
          <cell r="N27">
            <v>3357300</v>
          </cell>
          <cell r="P27">
            <v>4</v>
          </cell>
          <cell r="Q27">
            <v>41500</v>
          </cell>
        </row>
        <row r="28">
          <cell r="C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9</v>
          </cell>
          <cell r="N29">
            <v>228794</v>
          </cell>
          <cell r="P29">
            <v>0</v>
          </cell>
          <cell r="Q29">
            <v>0</v>
          </cell>
        </row>
        <row r="30">
          <cell r="M30">
            <v>9</v>
          </cell>
          <cell r="N30">
            <v>228795</v>
          </cell>
          <cell r="P30">
            <v>0</v>
          </cell>
          <cell r="Q30">
            <v>0</v>
          </cell>
        </row>
        <row r="31">
          <cell r="M31">
            <v>0</v>
          </cell>
          <cell r="N31">
            <v>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2300</v>
          </cell>
          <cell r="M34">
            <v>1</v>
          </cell>
          <cell r="N34">
            <v>40</v>
          </cell>
          <cell r="P34">
            <v>0</v>
          </cell>
          <cell r="Q34">
            <v>0</v>
          </cell>
        </row>
        <row r="35">
          <cell r="C35">
            <v>16000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16500</v>
          </cell>
          <cell r="M36">
            <v>0</v>
          </cell>
          <cell r="N36">
            <v>0</v>
          </cell>
          <cell r="P36">
            <v>1</v>
          </cell>
          <cell r="Q36">
            <v>2000</v>
          </cell>
        </row>
        <row r="37">
          <cell r="C37">
            <v>2500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260000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</row>
        <row r="39">
          <cell r="C39">
            <v>17000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1</v>
          </cell>
          <cell r="Q41">
            <v>50</v>
          </cell>
        </row>
        <row r="44">
          <cell r="C44">
            <v>4494.2060000000001</v>
          </cell>
        </row>
        <row r="45">
          <cell r="C45">
            <v>30379.757518042006</v>
          </cell>
          <cell r="P45">
            <v>0</v>
          </cell>
        </row>
        <row r="46">
          <cell r="C46">
            <v>34171.049250000004</v>
          </cell>
          <cell r="I46">
            <v>16622912</v>
          </cell>
          <cell r="P46">
            <v>0</v>
          </cell>
        </row>
        <row r="47">
          <cell r="C47">
            <v>116.37742170197629</v>
          </cell>
          <cell r="I47">
            <v>222607</v>
          </cell>
          <cell r="P47">
            <v>0</v>
          </cell>
        </row>
        <row r="48">
          <cell r="C48">
            <v>132.88</v>
          </cell>
          <cell r="I48">
            <v>0</v>
          </cell>
        </row>
        <row r="49">
          <cell r="C49">
            <v>0</v>
          </cell>
          <cell r="I49">
            <v>40005</v>
          </cell>
          <cell r="P49">
            <v>0</v>
          </cell>
        </row>
        <row r="50">
          <cell r="I50">
            <v>7000</v>
          </cell>
        </row>
        <row r="51">
          <cell r="I51">
            <v>3000</v>
          </cell>
        </row>
        <row r="52">
          <cell r="B52">
            <v>3</v>
          </cell>
          <cell r="C52">
            <v>9125</v>
          </cell>
          <cell r="D52">
            <v>3013</v>
          </cell>
          <cell r="I52">
            <v>3500</v>
          </cell>
        </row>
        <row r="53">
          <cell r="B53">
            <v>6</v>
          </cell>
          <cell r="C53">
            <v>467700</v>
          </cell>
          <cell r="D53">
            <v>56862</v>
          </cell>
          <cell r="I53">
            <v>35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10950</v>
          </cell>
          <cell r="D54">
            <v>2505.7910000000002</v>
          </cell>
          <cell r="I54">
            <v>0</v>
          </cell>
          <cell r="N54">
            <v>18826</v>
          </cell>
          <cell r="P54">
            <v>132880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8">
          <cell r="H58">
            <v>16549483</v>
          </cell>
          <cell r="I58">
            <v>1224</v>
          </cell>
          <cell r="J58">
            <v>125</v>
          </cell>
        </row>
      </sheetData>
      <sheetData sheetId="19">
        <row r="5">
          <cell r="C5">
            <v>3760</v>
          </cell>
        </row>
        <row r="6">
          <cell r="C6">
            <v>21451</v>
          </cell>
        </row>
        <row r="7">
          <cell r="C7">
            <v>3675</v>
          </cell>
        </row>
        <row r="8">
          <cell r="C8">
            <v>0</v>
          </cell>
          <cell r="O8">
            <v>63</v>
          </cell>
        </row>
        <row r="9">
          <cell r="C9">
            <v>112861</v>
          </cell>
          <cell r="O9">
            <v>20</v>
          </cell>
        </row>
        <row r="10">
          <cell r="C10">
            <v>1321</v>
          </cell>
          <cell r="O10">
            <v>0</v>
          </cell>
        </row>
        <row r="16">
          <cell r="C16">
            <v>9290623</v>
          </cell>
          <cell r="M16">
            <v>8</v>
          </cell>
          <cell r="N16">
            <v>1280</v>
          </cell>
          <cell r="P16">
            <v>3</v>
          </cell>
          <cell r="Q16">
            <v>80</v>
          </cell>
        </row>
        <row r="17">
          <cell r="C17">
            <v>499000</v>
          </cell>
          <cell r="M17">
            <v>2</v>
          </cell>
          <cell r="N17">
            <v>100</v>
          </cell>
          <cell r="P17">
            <v>0</v>
          </cell>
          <cell r="Q17">
            <v>0</v>
          </cell>
        </row>
        <row r="18">
          <cell r="C18">
            <v>0</v>
          </cell>
          <cell r="M18">
            <v>2</v>
          </cell>
          <cell r="N18">
            <v>550</v>
          </cell>
          <cell r="P18">
            <v>2</v>
          </cell>
          <cell r="Q18">
            <v>400</v>
          </cell>
        </row>
        <row r="19">
          <cell r="C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</row>
        <row r="20">
          <cell r="C20">
            <v>150998</v>
          </cell>
          <cell r="M20">
            <v>573</v>
          </cell>
          <cell r="N20">
            <v>3886</v>
          </cell>
          <cell r="P20">
            <v>0</v>
          </cell>
          <cell r="Q20">
            <v>0</v>
          </cell>
        </row>
        <row r="21">
          <cell r="C21">
            <v>21369</v>
          </cell>
          <cell r="M21">
            <v>0</v>
          </cell>
          <cell r="N21">
            <v>0</v>
          </cell>
          <cell r="P21">
            <v>8</v>
          </cell>
          <cell r="Q21">
            <v>245</v>
          </cell>
        </row>
        <row r="22">
          <cell r="C22">
            <v>1575</v>
          </cell>
          <cell r="M22">
            <v>53</v>
          </cell>
          <cell r="N22">
            <v>3040</v>
          </cell>
          <cell r="P22">
            <v>0</v>
          </cell>
          <cell r="Q22">
            <v>0</v>
          </cell>
        </row>
        <row r="23">
          <cell r="C23">
            <v>5422</v>
          </cell>
          <cell r="M23">
            <v>0</v>
          </cell>
          <cell r="N23">
            <v>0</v>
          </cell>
          <cell r="P23">
            <v>0</v>
          </cell>
          <cell r="Q23">
            <v>0</v>
          </cell>
        </row>
        <row r="24">
          <cell r="C24">
            <v>145</v>
          </cell>
          <cell r="M24">
            <v>638</v>
          </cell>
          <cell r="N24">
            <v>8856</v>
          </cell>
          <cell r="P24">
            <v>13</v>
          </cell>
          <cell r="Q24">
            <v>725</v>
          </cell>
        </row>
        <row r="25">
          <cell r="C25">
            <v>0</v>
          </cell>
          <cell r="M25">
            <v>69</v>
          </cell>
          <cell r="N25">
            <v>1919060</v>
          </cell>
          <cell r="P25">
            <v>4</v>
          </cell>
          <cell r="Q25">
            <v>60000</v>
          </cell>
        </row>
        <row r="26">
          <cell r="C26">
            <v>35000</v>
          </cell>
          <cell r="M26">
            <v>0</v>
          </cell>
          <cell r="N26">
            <v>0</v>
          </cell>
          <cell r="P26">
            <v>4</v>
          </cell>
          <cell r="Q26">
            <v>25000</v>
          </cell>
        </row>
        <row r="27">
          <cell r="C27">
            <v>0</v>
          </cell>
          <cell r="M27">
            <v>69</v>
          </cell>
          <cell r="N27">
            <v>1919060</v>
          </cell>
          <cell r="P27">
            <v>8</v>
          </cell>
          <cell r="Q27">
            <v>85000</v>
          </cell>
        </row>
        <row r="28">
          <cell r="C28">
            <v>9363258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15</v>
          </cell>
          <cell r="N29">
            <v>444000</v>
          </cell>
          <cell r="P29">
            <v>2</v>
          </cell>
          <cell r="Q29">
            <v>61000</v>
          </cell>
        </row>
        <row r="30">
          <cell r="M30">
            <v>15</v>
          </cell>
          <cell r="N30">
            <v>444000</v>
          </cell>
          <cell r="P30">
            <v>2</v>
          </cell>
          <cell r="Q30">
            <v>61000</v>
          </cell>
        </row>
        <row r="31">
          <cell r="M31">
            <v>0</v>
          </cell>
          <cell r="N31">
            <v>0</v>
          </cell>
          <cell r="P31">
            <v>2</v>
          </cell>
          <cell r="Q31">
            <v>75000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3760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21451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3675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</row>
        <row r="38">
          <cell r="C38">
            <v>112861</v>
          </cell>
          <cell r="M38">
            <v>1</v>
          </cell>
          <cell r="N38">
            <v>29700</v>
          </cell>
          <cell r="P38">
            <v>0</v>
          </cell>
          <cell r="Q38">
            <v>0</v>
          </cell>
        </row>
        <row r="39">
          <cell r="C39">
            <v>1321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3592.4504959999999</v>
          </cell>
        </row>
        <row r="45">
          <cell r="C45">
            <v>17836.369998625003</v>
          </cell>
          <cell r="P45">
            <v>0</v>
          </cell>
        </row>
        <row r="46">
          <cell r="C46">
            <v>39408.986115</v>
          </cell>
          <cell r="I46">
            <v>9290623</v>
          </cell>
          <cell r="P46">
            <v>0</v>
          </cell>
        </row>
        <row r="47">
          <cell r="C47">
            <v>375.48674575875003</v>
          </cell>
          <cell r="I47">
            <v>499000</v>
          </cell>
          <cell r="P47">
            <v>0</v>
          </cell>
        </row>
        <row r="48">
          <cell r="C48">
            <v>47.417000000000002</v>
          </cell>
          <cell r="I48">
            <v>0</v>
          </cell>
        </row>
        <row r="49">
          <cell r="C49">
            <v>9363258</v>
          </cell>
          <cell r="I49">
            <v>150998</v>
          </cell>
          <cell r="P49">
            <v>0</v>
          </cell>
        </row>
        <row r="50">
          <cell r="I50">
            <v>21369</v>
          </cell>
        </row>
        <row r="51">
          <cell r="I51">
            <v>1575</v>
          </cell>
        </row>
        <row r="52">
          <cell r="B52">
            <v>0</v>
          </cell>
          <cell r="C52">
            <v>0</v>
          </cell>
          <cell r="D52">
            <v>0</v>
          </cell>
          <cell r="I52">
            <v>5422</v>
          </cell>
        </row>
        <row r="53">
          <cell r="B53">
            <v>4</v>
          </cell>
          <cell r="C53">
            <v>340000</v>
          </cell>
          <cell r="D53">
            <v>200000</v>
          </cell>
          <cell r="I53">
            <v>145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I54">
            <v>9363258</v>
          </cell>
          <cell r="N54">
            <v>3847</v>
          </cell>
          <cell r="P54">
            <v>47417</v>
          </cell>
        </row>
        <row r="57">
          <cell r="C57">
            <v>1</v>
          </cell>
          <cell r="D57">
            <v>22</v>
          </cell>
          <cell r="E57">
            <v>15600000</v>
          </cell>
        </row>
        <row r="58">
          <cell r="H58">
            <v>0</v>
          </cell>
          <cell r="I58">
            <v>0</v>
          </cell>
          <cell r="J58">
            <v>0</v>
          </cell>
        </row>
      </sheetData>
      <sheetData sheetId="20">
        <row r="5">
          <cell r="C5">
            <v>1077</v>
          </cell>
        </row>
        <row r="6">
          <cell r="C6">
            <v>96752</v>
          </cell>
        </row>
        <row r="7">
          <cell r="C7">
            <v>21794</v>
          </cell>
        </row>
        <row r="8">
          <cell r="C8">
            <v>0</v>
          </cell>
          <cell r="O8">
            <v>5408</v>
          </cell>
        </row>
        <row r="9">
          <cell r="C9">
            <v>323112</v>
          </cell>
          <cell r="O9">
            <v>866</v>
          </cell>
        </row>
        <row r="10">
          <cell r="C10">
            <v>12543</v>
          </cell>
          <cell r="O10">
            <v>1339</v>
          </cell>
        </row>
        <row r="16">
          <cell r="C16">
            <v>16641666</v>
          </cell>
          <cell r="M16">
            <v>14</v>
          </cell>
          <cell r="N16">
            <v>1130</v>
          </cell>
          <cell r="P16">
            <v>2</v>
          </cell>
          <cell r="Q16">
            <v>350</v>
          </cell>
        </row>
        <row r="17">
          <cell r="C17">
            <v>304372</v>
          </cell>
          <cell r="M17">
            <v>7</v>
          </cell>
          <cell r="N17">
            <v>375</v>
          </cell>
          <cell r="P17">
            <v>4</v>
          </cell>
          <cell r="Q17">
            <v>200</v>
          </cell>
        </row>
        <row r="18">
          <cell r="C18">
            <v>22400</v>
          </cell>
          <cell r="M18">
            <v>8</v>
          </cell>
          <cell r="N18">
            <v>3020</v>
          </cell>
          <cell r="P18">
            <v>2</v>
          </cell>
          <cell r="Q18">
            <v>600</v>
          </cell>
        </row>
        <row r="19">
          <cell r="C19">
            <v>30000</v>
          </cell>
          <cell r="M19">
            <v>4</v>
          </cell>
          <cell r="N19">
            <v>690</v>
          </cell>
          <cell r="P19">
            <v>1</v>
          </cell>
          <cell r="Q19">
            <v>200</v>
          </cell>
        </row>
        <row r="20">
          <cell r="C20">
            <v>5845021</v>
          </cell>
          <cell r="M20">
            <v>268</v>
          </cell>
          <cell r="N20">
            <v>5929</v>
          </cell>
          <cell r="P20">
            <v>6</v>
          </cell>
          <cell r="Q20">
            <v>100</v>
          </cell>
        </row>
        <row r="21">
          <cell r="C21">
            <v>1171201</v>
          </cell>
          <cell r="M21">
            <v>1</v>
          </cell>
          <cell r="N21">
            <v>45</v>
          </cell>
          <cell r="P21">
            <v>1</v>
          </cell>
          <cell r="Q21">
            <v>16</v>
          </cell>
        </row>
        <row r="22">
          <cell r="C22">
            <v>255821</v>
          </cell>
          <cell r="M22">
            <v>154</v>
          </cell>
          <cell r="N22">
            <v>20968</v>
          </cell>
          <cell r="P22">
            <v>2</v>
          </cell>
          <cell r="Q22">
            <v>297</v>
          </cell>
        </row>
        <row r="23">
          <cell r="C23">
            <v>638764</v>
          </cell>
          <cell r="M23">
            <v>2</v>
          </cell>
          <cell r="N23">
            <v>93</v>
          </cell>
          <cell r="P23">
            <v>1</v>
          </cell>
          <cell r="Q23">
            <v>30</v>
          </cell>
        </row>
        <row r="24">
          <cell r="C24">
            <v>30</v>
          </cell>
          <cell r="M24">
            <v>458</v>
          </cell>
          <cell r="N24">
            <v>32250</v>
          </cell>
          <cell r="P24">
            <v>19</v>
          </cell>
          <cell r="Q24">
            <v>1793</v>
          </cell>
        </row>
        <row r="25">
          <cell r="C25">
            <v>92121</v>
          </cell>
          <cell r="M25">
            <v>116</v>
          </cell>
          <cell r="N25">
            <v>2525230</v>
          </cell>
          <cell r="P25">
            <v>5</v>
          </cell>
          <cell r="Q25">
            <v>53000</v>
          </cell>
        </row>
        <row r="26">
          <cell r="C26">
            <v>43052</v>
          </cell>
          <cell r="M26">
            <v>35</v>
          </cell>
          <cell r="N26">
            <v>519500</v>
          </cell>
          <cell r="P26">
            <v>5</v>
          </cell>
          <cell r="Q26">
            <v>43700</v>
          </cell>
        </row>
        <row r="27">
          <cell r="C27">
            <v>48402</v>
          </cell>
          <cell r="M27">
            <v>151</v>
          </cell>
          <cell r="N27">
            <v>3044730</v>
          </cell>
          <cell r="P27">
            <v>10</v>
          </cell>
          <cell r="Q27">
            <v>96700</v>
          </cell>
        </row>
        <row r="28">
          <cell r="C28">
            <v>43762826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10</v>
          </cell>
          <cell r="N29">
            <v>304371</v>
          </cell>
          <cell r="P29">
            <v>0</v>
          </cell>
          <cell r="Q29">
            <v>0</v>
          </cell>
        </row>
        <row r="30">
          <cell r="M30">
            <v>10</v>
          </cell>
          <cell r="N30">
            <v>304372</v>
          </cell>
          <cell r="P30">
            <v>0</v>
          </cell>
          <cell r="Q30">
            <v>0</v>
          </cell>
        </row>
        <row r="31">
          <cell r="M31">
            <v>1</v>
          </cell>
          <cell r="N31">
            <v>22400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0</v>
          </cell>
          <cell r="N33">
            <v>0</v>
          </cell>
          <cell r="P33">
            <v>0</v>
          </cell>
          <cell r="Q33">
            <v>0</v>
          </cell>
        </row>
        <row r="34">
          <cell r="C34">
            <v>1077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</row>
        <row r="35">
          <cell r="C35">
            <v>96752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21794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3</v>
          </cell>
          <cell r="N37">
            <v>3950</v>
          </cell>
          <cell r="P37">
            <v>0</v>
          </cell>
          <cell r="Q37">
            <v>0</v>
          </cell>
        </row>
        <row r="38">
          <cell r="C38">
            <v>323112</v>
          </cell>
          <cell r="M38">
            <v>1</v>
          </cell>
          <cell r="N38">
            <v>44000</v>
          </cell>
          <cell r="P38">
            <v>0</v>
          </cell>
          <cell r="Q38">
            <v>0</v>
          </cell>
        </row>
        <row r="39">
          <cell r="C39">
            <v>12543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1</v>
          </cell>
          <cell r="N41">
            <v>44</v>
          </cell>
          <cell r="P41">
            <v>0</v>
          </cell>
          <cell r="Q41">
            <v>0</v>
          </cell>
        </row>
        <row r="44">
          <cell r="C44">
            <v>10811.692872</v>
          </cell>
        </row>
        <row r="45">
          <cell r="C45">
            <v>40524.502511721003</v>
          </cell>
          <cell r="P45">
            <v>1798</v>
          </cell>
        </row>
        <row r="46">
          <cell r="C46">
            <v>124994.82828749999</v>
          </cell>
          <cell r="I46">
            <v>16641666</v>
          </cell>
          <cell r="P46">
            <v>3026</v>
          </cell>
        </row>
        <row r="47">
          <cell r="C47">
            <v>11268.879939213046</v>
          </cell>
          <cell r="I47">
            <v>304372</v>
          </cell>
          <cell r="P47">
            <v>108936</v>
          </cell>
        </row>
        <row r="48">
          <cell r="C48">
            <v>2749.81</v>
          </cell>
          <cell r="I48">
            <v>22400</v>
          </cell>
        </row>
        <row r="49">
          <cell r="C49">
            <v>43762826</v>
          </cell>
          <cell r="I49">
            <v>5845021</v>
          </cell>
          <cell r="P49">
            <v>250</v>
          </cell>
        </row>
        <row r="50">
          <cell r="I50">
            <v>1171201</v>
          </cell>
        </row>
        <row r="51">
          <cell r="I51">
            <v>255821</v>
          </cell>
        </row>
        <row r="52">
          <cell r="B52">
            <v>6</v>
          </cell>
          <cell r="C52">
            <v>118.5</v>
          </cell>
          <cell r="D52">
            <v>25088</v>
          </cell>
          <cell r="I52">
            <v>638764</v>
          </cell>
        </row>
        <row r="53">
          <cell r="B53">
            <v>11</v>
          </cell>
          <cell r="C53">
            <v>344220</v>
          </cell>
          <cell r="D53">
            <v>278120</v>
          </cell>
          <cell r="I53">
            <v>30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1</v>
          </cell>
          <cell r="C54">
            <v>60</v>
          </cell>
          <cell r="D54">
            <v>60</v>
          </cell>
          <cell r="I54">
            <v>43762826</v>
          </cell>
          <cell r="N54">
            <v>214956</v>
          </cell>
          <cell r="P54">
            <v>2749810</v>
          </cell>
        </row>
        <row r="57">
          <cell r="C57">
            <v>2</v>
          </cell>
          <cell r="D57">
            <v>37</v>
          </cell>
          <cell r="E57">
            <v>37300000</v>
          </cell>
        </row>
        <row r="58">
          <cell r="H58">
            <v>16839672</v>
          </cell>
          <cell r="I58">
            <v>1814</v>
          </cell>
          <cell r="J58">
            <v>2665</v>
          </cell>
        </row>
      </sheetData>
      <sheetData sheetId="21">
        <row r="5">
          <cell r="C5">
            <v>2907</v>
          </cell>
        </row>
        <row r="6">
          <cell r="C6">
            <v>82632</v>
          </cell>
        </row>
        <row r="7">
          <cell r="C7">
            <v>6409</v>
          </cell>
        </row>
        <row r="8">
          <cell r="C8">
            <v>0</v>
          </cell>
          <cell r="O8">
            <v>1432</v>
          </cell>
        </row>
        <row r="9">
          <cell r="C9">
            <v>366570</v>
          </cell>
          <cell r="O9">
            <v>862</v>
          </cell>
        </row>
        <row r="10">
          <cell r="C10">
            <v>31980</v>
          </cell>
          <cell r="O10">
            <v>325</v>
          </cell>
        </row>
        <row r="16">
          <cell r="C16">
            <v>28824464</v>
          </cell>
          <cell r="M16">
            <v>30</v>
          </cell>
          <cell r="N16">
            <v>1182</v>
          </cell>
          <cell r="P16">
            <v>7</v>
          </cell>
          <cell r="Q16">
            <v>170</v>
          </cell>
        </row>
        <row r="17">
          <cell r="C17">
            <v>399425</v>
          </cell>
          <cell r="M17">
            <v>9</v>
          </cell>
          <cell r="N17">
            <v>795</v>
          </cell>
          <cell r="P17">
            <v>1</v>
          </cell>
          <cell r="Q17">
            <v>100</v>
          </cell>
        </row>
        <row r="18">
          <cell r="C18">
            <v>396000</v>
          </cell>
          <cell r="M18">
            <v>4</v>
          </cell>
          <cell r="N18">
            <v>825</v>
          </cell>
          <cell r="P18">
            <v>0</v>
          </cell>
          <cell r="Q18">
            <v>0</v>
          </cell>
        </row>
        <row r="19">
          <cell r="C19">
            <v>0</v>
          </cell>
          <cell r="M19">
            <v>2</v>
          </cell>
          <cell r="N19">
            <v>460</v>
          </cell>
          <cell r="P19">
            <v>2</v>
          </cell>
          <cell r="Q19">
            <v>520</v>
          </cell>
        </row>
        <row r="20">
          <cell r="C20">
            <v>855173</v>
          </cell>
          <cell r="M20">
            <v>363</v>
          </cell>
          <cell r="N20">
            <v>5265</v>
          </cell>
          <cell r="P20">
            <v>2</v>
          </cell>
          <cell r="Q20">
            <v>20</v>
          </cell>
        </row>
        <row r="21">
          <cell r="C21">
            <v>102500</v>
          </cell>
          <cell r="M21">
            <v>12</v>
          </cell>
          <cell r="N21">
            <v>345</v>
          </cell>
          <cell r="P21">
            <v>0</v>
          </cell>
          <cell r="Q21">
            <v>0</v>
          </cell>
        </row>
        <row r="22">
          <cell r="C22">
            <v>28500</v>
          </cell>
          <cell r="M22">
            <v>147</v>
          </cell>
          <cell r="N22">
            <v>10500</v>
          </cell>
          <cell r="P22">
            <v>0</v>
          </cell>
          <cell r="Q22">
            <v>0</v>
          </cell>
        </row>
        <row r="23">
          <cell r="C23">
            <v>21650</v>
          </cell>
          <cell r="M23">
            <v>10</v>
          </cell>
          <cell r="N23">
            <v>685</v>
          </cell>
          <cell r="P23">
            <v>0</v>
          </cell>
          <cell r="Q23">
            <v>0</v>
          </cell>
        </row>
        <row r="24">
          <cell r="C24">
            <v>310</v>
          </cell>
          <cell r="M24">
            <v>577</v>
          </cell>
          <cell r="N24">
            <v>20057</v>
          </cell>
          <cell r="P24">
            <v>12</v>
          </cell>
          <cell r="Q24">
            <v>810</v>
          </cell>
        </row>
        <row r="25">
          <cell r="C25">
            <v>28000</v>
          </cell>
          <cell r="M25">
            <v>183</v>
          </cell>
          <cell r="N25">
            <v>4468050</v>
          </cell>
          <cell r="P25">
            <v>2</v>
          </cell>
          <cell r="Q25">
            <v>20000</v>
          </cell>
        </row>
        <row r="26">
          <cell r="C26">
            <v>140000</v>
          </cell>
          <cell r="M26">
            <v>86</v>
          </cell>
          <cell r="N26">
            <v>1441700</v>
          </cell>
          <cell r="P26">
            <v>0</v>
          </cell>
          <cell r="Q26">
            <v>0</v>
          </cell>
        </row>
        <row r="27">
          <cell r="C27">
            <v>520</v>
          </cell>
          <cell r="M27">
            <v>269</v>
          </cell>
          <cell r="N27">
            <v>5909750</v>
          </cell>
          <cell r="P27">
            <v>2</v>
          </cell>
          <cell r="Q27">
            <v>20000</v>
          </cell>
        </row>
        <row r="28">
          <cell r="C28">
            <v>201982985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</row>
        <row r="29">
          <cell r="M29">
            <v>23</v>
          </cell>
          <cell r="N29">
            <v>626360</v>
          </cell>
          <cell r="P29">
            <v>1</v>
          </cell>
          <cell r="Q29">
            <v>15000</v>
          </cell>
        </row>
        <row r="30">
          <cell r="M30">
            <v>23</v>
          </cell>
          <cell r="N30">
            <v>626361</v>
          </cell>
          <cell r="P30">
            <v>1</v>
          </cell>
          <cell r="Q30">
            <v>15000</v>
          </cell>
        </row>
        <row r="31">
          <cell r="M31">
            <v>5</v>
          </cell>
          <cell r="N31">
            <v>336000</v>
          </cell>
          <cell r="P31">
            <v>0</v>
          </cell>
          <cell r="Q31">
            <v>0</v>
          </cell>
        </row>
        <row r="32">
          <cell r="M32">
            <v>0</v>
          </cell>
          <cell r="N32">
            <v>0</v>
          </cell>
          <cell r="P32">
            <v>0</v>
          </cell>
          <cell r="Q32">
            <v>0</v>
          </cell>
        </row>
        <row r="33">
          <cell r="M33">
            <v>1</v>
          </cell>
          <cell r="N33">
            <v>8500</v>
          </cell>
          <cell r="P33">
            <v>0</v>
          </cell>
          <cell r="Q33">
            <v>0</v>
          </cell>
        </row>
        <row r="34">
          <cell r="C34">
            <v>2907</v>
          </cell>
          <cell r="M34">
            <v>3</v>
          </cell>
          <cell r="N34">
            <v>350</v>
          </cell>
          <cell r="P34">
            <v>0</v>
          </cell>
          <cell r="Q34">
            <v>0</v>
          </cell>
        </row>
        <row r="35">
          <cell r="C35">
            <v>82632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</row>
        <row r="36">
          <cell r="C36">
            <v>6409</v>
          </cell>
          <cell r="M36">
            <v>1</v>
          </cell>
          <cell r="N36">
            <v>6500</v>
          </cell>
          <cell r="P36">
            <v>0</v>
          </cell>
          <cell r="Q36">
            <v>0</v>
          </cell>
        </row>
        <row r="37">
          <cell r="C37">
            <v>0</v>
          </cell>
          <cell r="M37">
            <v>1</v>
          </cell>
          <cell r="N37">
            <v>20000</v>
          </cell>
          <cell r="P37">
            <v>0</v>
          </cell>
          <cell r="Q37">
            <v>0</v>
          </cell>
        </row>
        <row r="38">
          <cell r="C38">
            <v>366570</v>
          </cell>
          <cell r="M38">
            <v>1</v>
          </cell>
          <cell r="N38">
            <v>37500</v>
          </cell>
          <cell r="P38">
            <v>0</v>
          </cell>
          <cell r="Q38">
            <v>0</v>
          </cell>
        </row>
        <row r="39">
          <cell r="C39">
            <v>31980</v>
          </cell>
          <cell r="M39">
            <v>0</v>
          </cell>
          <cell r="N39">
            <v>0</v>
          </cell>
          <cell r="P39">
            <v>0</v>
          </cell>
          <cell r="Q39">
            <v>0</v>
          </cell>
        </row>
        <row r="40">
          <cell r="M40">
            <v>0</v>
          </cell>
          <cell r="N40">
            <v>0</v>
          </cell>
          <cell r="P40">
            <v>0</v>
          </cell>
          <cell r="Q40">
            <v>0</v>
          </cell>
        </row>
        <row r="41">
          <cell r="M41">
            <v>0</v>
          </cell>
          <cell r="N41">
            <v>0</v>
          </cell>
          <cell r="P41">
            <v>0</v>
          </cell>
          <cell r="Q41">
            <v>0</v>
          </cell>
        </row>
        <row r="44">
          <cell r="C44">
            <v>9835.5259119999992</v>
          </cell>
        </row>
        <row r="45">
          <cell r="C45">
            <v>54261.706324050007</v>
          </cell>
          <cell r="P45">
            <v>0</v>
          </cell>
        </row>
        <row r="46">
          <cell r="C46">
            <v>110870.68061250003</v>
          </cell>
          <cell r="I46">
            <v>28824464</v>
          </cell>
          <cell r="P46">
            <v>0</v>
          </cell>
        </row>
        <row r="47">
          <cell r="C47">
            <v>4616.543321477845</v>
          </cell>
          <cell r="I47">
            <v>399425</v>
          </cell>
          <cell r="P47">
            <v>0</v>
          </cell>
        </row>
        <row r="48">
          <cell r="C48">
            <v>448.51400000000001</v>
          </cell>
          <cell r="I48">
            <v>396000</v>
          </cell>
        </row>
        <row r="49">
          <cell r="C49">
            <v>201982985</v>
          </cell>
          <cell r="I49">
            <v>855173</v>
          </cell>
          <cell r="P49">
            <v>0</v>
          </cell>
        </row>
        <row r="50">
          <cell r="I50">
            <v>102500</v>
          </cell>
        </row>
        <row r="51">
          <cell r="I51">
            <v>28500</v>
          </cell>
        </row>
        <row r="52">
          <cell r="B52">
            <v>9</v>
          </cell>
          <cell r="C52">
            <v>65</v>
          </cell>
          <cell r="D52">
            <v>30</v>
          </cell>
          <cell r="I52">
            <v>21650</v>
          </cell>
        </row>
        <row r="53">
          <cell r="B53">
            <v>10</v>
          </cell>
          <cell r="C53">
            <v>351500</v>
          </cell>
          <cell r="D53">
            <v>250000</v>
          </cell>
          <cell r="I53">
            <v>310</v>
          </cell>
          <cell r="N53">
            <v>0</v>
          </cell>
          <cell r="P53">
            <v>0</v>
          </cell>
          <cell r="Q53">
            <v>0</v>
          </cell>
        </row>
        <row r="54">
          <cell r="B54">
            <v>7</v>
          </cell>
          <cell r="C54">
            <v>890000</v>
          </cell>
          <cell r="D54">
            <v>808475</v>
          </cell>
          <cell r="I54">
            <v>201982985</v>
          </cell>
          <cell r="N54">
            <v>55533</v>
          </cell>
          <cell r="P54">
            <v>448514</v>
          </cell>
        </row>
        <row r="57">
          <cell r="C57">
            <v>12</v>
          </cell>
          <cell r="D57">
            <v>200</v>
          </cell>
          <cell r="E57">
            <v>263527680</v>
          </cell>
        </row>
        <row r="58">
          <cell r="H58">
            <v>28824464</v>
          </cell>
          <cell r="I58">
            <v>2812</v>
          </cell>
          <cell r="J58">
            <v>470</v>
          </cell>
        </row>
      </sheetData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rightToLeft="1" tabSelected="1" zoomScale="60" zoomScaleNormal="60" workbookViewId="0">
      <selection activeCell="F33" sqref="F33"/>
    </sheetView>
  </sheetViews>
  <sheetFormatPr defaultRowHeight="15"/>
  <cols>
    <col min="1" max="1" width="14.85546875" customWidth="1"/>
    <col min="2" max="2" width="10" customWidth="1"/>
    <col min="3" max="3" width="24" customWidth="1"/>
    <col min="4" max="4" width="24.28515625" customWidth="1"/>
    <col min="5" max="5" width="19" customWidth="1"/>
    <col min="6" max="6" width="13" customWidth="1"/>
    <col min="8" max="8" width="17.140625" customWidth="1"/>
    <col min="9" max="9" width="18.85546875" customWidth="1"/>
    <col min="10" max="10" width="19.5703125" customWidth="1"/>
    <col min="11" max="11" width="3.5703125" customWidth="1"/>
    <col min="12" max="12" width="5.42578125" customWidth="1"/>
    <col min="13" max="13" width="13.5703125" customWidth="1"/>
    <col min="15" max="15" width="14" customWidth="1"/>
    <col min="16" max="16" width="20.140625" customWidth="1"/>
    <col min="17" max="17" width="15.85546875" customWidth="1"/>
  </cols>
  <sheetData>
    <row r="1" spans="1:17" ht="32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25.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1"/>
    </row>
    <row r="3" spans="1:17" ht="27.75">
      <c r="A3" s="2" t="s">
        <v>2</v>
      </c>
      <c r="B3" s="52" t="s">
        <v>3</v>
      </c>
      <c r="C3" s="3" t="s">
        <v>4</v>
      </c>
      <c r="D3" s="3" t="s">
        <v>5</v>
      </c>
      <c r="E3" s="52" t="s">
        <v>6</v>
      </c>
      <c r="F3" s="52"/>
      <c r="G3" s="52"/>
      <c r="H3" s="52" t="s">
        <v>7</v>
      </c>
      <c r="I3" s="52"/>
      <c r="J3" s="88" t="s">
        <v>8</v>
      </c>
      <c r="L3" s="98" t="s">
        <v>9</v>
      </c>
      <c r="M3" s="98"/>
      <c r="N3" s="98"/>
      <c r="O3" s="98"/>
      <c r="P3" s="99">
        <f>D11</f>
        <v>7179240.75</v>
      </c>
      <c r="Q3" s="100"/>
    </row>
    <row r="4" spans="1:17" ht="25.5">
      <c r="A4" s="4" t="s">
        <v>10</v>
      </c>
      <c r="B4" s="52"/>
      <c r="C4" s="3" t="s">
        <v>11</v>
      </c>
      <c r="D4" s="3" t="s">
        <v>12</v>
      </c>
      <c r="E4" s="52" t="s">
        <v>13</v>
      </c>
      <c r="F4" s="52"/>
      <c r="G4" s="52"/>
      <c r="H4" s="52" t="s">
        <v>13</v>
      </c>
      <c r="I4" s="52"/>
      <c r="J4" s="89"/>
      <c r="L4" s="90" t="s">
        <v>14</v>
      </c>
      <c r="M4" s="91"/>
      <c r="N4" s="91"/>
      <c r="O4" s="91"/>
      <c r="P4" s="92">
        <f>C16/N27</f>
        <v>5.0437898899112694</v>
      </c>
      <c r="Q4" s="93"/>
    </row>
    <row r="5" spans="1:17" ht="27.75">
      <c r="A5" s="5" t="s">
        <v>15</v>
      </c>
      <c r="B5" s="6">
        <v>9.5</v>
      </c>
      <c r="C5" s="7">
        <f>SUM([1]نوشهر:آمل!C5)</f>
        <v>20169</v>
      </c>
      <c r="D5" s="8">
        <f>B5*C5</f>
        <v>191605.5</v>
      </c>
      <c r="E5" s="94">
        <f>C5*0.43*305*25.65/1000</f>
        <v>67848.465577499999</v>
      </c>
      <c r="F5" s="94"/>
      <c r="G5" s="94"/>
      <c r="H5" s="84">
        <f>C5*0.4*722/1000</f>
        <v>5824.8072000000002</v>
      </c>
      <c r="I5" s="84"/>
      <c r="J5" s="85">
        <f>C5+C6+C7+C8</f>
        <v>738563</v>
      </c>
      <c r="L5" s="95" t="s">
        <v>16</v>
      </c>
      <c r="M5" s="95"/>
      <c r="N5" s="95"/>
      <c r="O5" s="95"/>
      <c r="P5" s="95"/>
      <c r="Q5" s="95"/>
    </row>
    <row r="6" spans="1:17" ht="27.75">
      <c r="A6" s="5" t="s">
        <v>17</v>
      </c>
      <c r="B6" s="6">
        <v>6.5</v>
      </c>
      <c r="C6" s="7">
        <f>SUM([1]نوشهر:آمل!C6)</f>
        <v>461441</v>
      </c>
      <c r="D6" s="8">
        <f t="shared" ref="D6:D10" si="0">B6*C6</f>
        <v>2999366.5</v>
      </c>
      <c r="E6" s="83">
        <f>C6*0.44*240*11.2/1000</f>
        <v>545755.49951999995</v>
      </c>
      <c r="F6" s="83"/>
      <c r="G6" s="83"/>
      <c r="H6" s="84">
        <f>C6*0.34*224.9/1000</f>
        <v>35284.547506000003</v>
      </c>
      <c r="I6" s="84"/>
      <c r="J6" s="86"/>
      <c r="L6" s="60" t="s">
        <v>2</v>
      </c>
      <c r="M6" s="60"/>
      <c r="N6" s="60"/>
      <c r="O6" s="96" t="s">
        <v>18</v>
      </c>
      <c r="P6" s="52" t="s">
        <v>3</v>
      </c>
      <c r="Q6" s="3" t="s">
        <v>5</v>
      </c>
    </row>
    <row r="7" spans="1:17" ht="27.75">
      <c r="A7" s="5" t="s">
        <v>19</v>
      </c>
      <c r="B7" s="6">
        <v>4</v>
      </c>
      <c r="C7" s="7">
        <f>SUM([1]نوشهر:آمل!C7)</f>
        <v>253760</v>
      </c>
      <c r="D7" s="8">
        <f t="shared" si="0"/>
        <v>1015040</v>
      </c>
      <c r="E7" s="83">
        <f>C7*0.45*200*2.839/1000</f>
        <v>64838.217600000004</v>
      </c>
      <c r="F7" s="83"/>
      <c r="G7" s="83"/>
      <c r="H7" s="84">
        <f>C7*0.35*146/1000</f>
        <v>12967.136</v>
      </c>
      <c r="I7" s="84"/>
      <c r="J7" s="88" t="s">
        <v>20</v>
      </c>
      <c r="L7" s="64" t="s">
        <v>10</v>
      </c>
      <c r="M7" s="64"/>
      <c r="N7" s="64"/>
      <c r="O7" s="96"/>
      <c r="P7" s="52"/>
      <c r="Q7" s="3" t="s">
        <v>12</v>
      </c>
    </row>
    <row r="8" spans="1:17" ht="27.75">
      <c r="A8" s="5" t="s">
        <v>21</v>
      </c>
      <c r="B8" s="6">
        <v>6.5</v>
      </c>
      <c r="C8" s="7">
        <f>SUM([1]نوشهر:آمل!C8)</f>
        <v>3193</v>
      </c>
      <c r="D8" s="8">
        <f t="shared" si="0"/>
        <v>20754.5</v>
      </c>
      <c r="E8" s="83">
        <f>C8*0.44*210*9.2/1000</f>
        <v>2714.3054400000001</v>
      </c>
      <c r="F8" s="83"/>
      <c r="G8" s="83"/>
      <c r="H8" s="84">
        <f>C8*0.24*211/1000</f>
        <v>161.69351999999998</v>
      </c>
      <c r="I8" s="84"/>
      <c r="J8" s="89"/>
      <c r="L8" s="87" t="s">
        <v>22</v>
      </c>
      <c r="M8" s="87"/>
      <c r="N8" s="87"/>
      <c r="O8" s="9">
        <f>SUM([1]نوشهر:آمل!O8)</f>
        <v>13015</v>
      </c>
      <c r="P8" s="10">
        <v>4.5</v>
      </c>
      <c r="Q8" s="11">
        <f>O8*P8</f>
        <v>58567.5</v>
      </c>
    </row>
    <row r="9" spans="1:17" ht="27.75">
      <c r="A9" s="5" t="s">
        <v>23</v>
      </c>
      <c r="B9" s="6">
        <v>1</v>
      </c>
      <c r="C9" s="7">
        <f>SUM([1]نوشهر:آمل!C9)</f>
        <v>2773702</v>
      </c>
      <c r="D9" s="8">
        <f t="shared" si="0"/>
        <v>2773702</v>
      </c>
      <c r="E9" s="83">
        <f>C9*18.5/100*100*0.21/1000</f>
        <v>10775.832269999999</v>
      </c>
      <c r="F9" s="83"/>
      <c r="G9" s="83"/>
      <c r="H9" s="84">
        <f>C9*0.34*17.5/1000</f>
        <v>16503.526900000001</v>
      </c>
      <c r="I9" s="84"/>
      <c r="J9" s="85">
        <f>C9+C10</f>
        <v>3012065</v>
      </c>
      <c r="L9" s="87" t="s">
        <v>24</v>
      </c>
      <c r="M9" s="87"/>
      <c r="N9" s="87"/>
      <c r="O9" s="9">
        <f>SUM([1]نوشهر:آمل!O9)</f>
        <v>3729</v>
      </c>
      <c r="P9" s="10">
        <v>4.5</v>
      </c>
      <c r="Q9" s="11">
        <f t="shared" ref="Q9:Q11" si="1">O9*P9</f>
        <v>16780.5</v>
      </c>
    </row>
    <row r="10" spans="1:17" ht="27.75">
      <c r="A10" s="5" t="s">
        <v>25</v>
      </c>
      <c r="B10" s="6">
        <v>0.75</v>
      </c>
      <c r="C10" s="7">
        <f>SUM([1]نوشهر:آمل!C10)</f>
        <v>238363</v>
      </c>
      <c r="D10" s="8">
        <f t="shared" si="0"/>
        <v>178772.25</v>
      </c>
      <c r="E10" s="83">
        <f>C10*0.36*100*0.26/1000</f>
        <v>2231.0776800000003</v>
      </c>
      <c r="F10" s="83"/>
      <c r="G10" s="83"/>
      <c r="H10" s="84">
        <f>C10*0.32*16.5/1000</f>
        <v>1258.5566400000002</v>
      </c>
      <c r="I10" s="84"/>
      <c r="J10" s="86"/>
      <c r="L10" s="87" t="s">
        <v>26</v>
      </c>
      <c r="M10" s="87"/>
      <c r="N10" s="87"/>
      <c r="O10" s="9">
        <f>SUM([1]نوشهر:آمل!O10)</f>
        <v>3932</v>
      </c>
      <c r="P10" s="10">
        <v>4.5</v>
      </c>
      <c r="Q10" s="11">
        <f t="shared" si="1"/>
        <v>17694</v>
      </c>
    </row>
    <row r="11" spans="1:17" ht="27.75">
      <c r="A11" s="12" t="s">
        <v>27</v>
      </c>
      <c r="B11" s="13" t="s">
        <v>28</v>
      </c>
      <c r="C11" s="14">
        <f>SUM(C5:C10)</f>
        <v>3750628</v>
      </c>
      <c r="D11" s="14">
        <f>SUM(D5:D10)</f>
        <v>7179240.75</v>
      </c>
      <c r="E11" s="79">
        <f>SUM(E5:G10)</f>
        <v>694163.39808750001</v>
      </c>
      <c r="F11" s="79"/>
      <c r="G11" s="79"/>
      <c r="H11" s="80">
        <f>SUM(H5:I10)</f>
        <v>72000.267766000004</v>
      </c>
      <c r="I11" s="80"/>
      <c r="J11" s="15"/>
      <c r="L11" s="81" t="s">
        <v>27</v>
      </c>
      <c r="M11" s="81"/>
      <c r="N11" s="81"/>
      <c r="O11" s="16">
        <f>SUM(O8:O10)</f>
        <v>20676</v>
      </c>
      <c r="P11" s="17">
        <v>4.5</v>
      </c>
      <c r="Q11" s="18">
        <f t="shared" si="1"/>
        <v>93042</v>
      </c>
    </row>
    <row r="13" spans="1:17" ht="25.5">
      <c r="A13" s="49" t="s">
        <v>29</v>
      </c>
      <c r="B13" s="49"/>
      <c r="C13" s="49"/>
      <c r="D13" s="49"/>
      <c r="E13" s="49"/>
      <c r="F13" s="49"/>
      <c r="G13" s="19"/>
      <c r="H13" s="49" t="s">
        <v>30</v>
      </c>
      <c r="I13" s="49"/>
      <c r="J13" s="49"/>
      <c r="K13" s="49"/>
      <c r="L13" s="49"/>
      <c r="M13" s="49"/>
      <c r="N13" s="49"/>
      <c r="O13" s="49"/>
      <c r="P13" s="49"/>
      <c r="Q13" s="49"/>
    </row>
    <row r="14" spans="1:17" ht="25.5">
      <c r="A14" s="60" t="s">
        <v>31</v>
      </c>
      <c r="B14" s="60"/>
      <c r="C14" s="52" t="s">
        <v>32</v>
      </c>
      <c r="D14" s="52" t="s">
        <v>33</v>
      </c>
      <c r="E14" s="52" t="s">
        <v>34</v>
      </c>
      <c r="F14" s="52"/>
      <c r="G14" s="19"/>
      <c r="H14" s="82" t="s">
        <v>35</v>
      </c>
      <c r="I14" s="82"/>
      <c r="J14" s="82"/>
      <c r="K14" s="82"/>
      <c r="L14" s="82"/>
      <c r="M14" s="52" t="s">
        <v>36</v>
      </c>
      <c r="N14" s="52"/>
      <c r="O14" s="52"/>
      <c r="P14" s="52" t="s">
        <v>37</v>
      </c>
      <c r="Q14" s="52"/>
    </row>
    <row r="15" spans="1:17" ht="25.5">
      <c r="A15" s="64" t="s">
        <v>38</v>
      </c>
      <c r="B15" s="64"/>
      <c r="C15" s="52"/>
      <c r="D15" s="52"/>
      <c r="E15" s="52"/>
      <c r="F15" s="52"/>
      <c r="G15" s="19"/>
      <c r="H15" s="78" t="s">
        <v>39</v>
      </c>
      <c r="I15" s="78"/>
      <c r="J15" s="78"/>
      <c r="K15" s="78"/>
      <c r="L15" s="78"/>
      <c r="M15" s="3" t="s">
        <v>40</v>
      </c>
      <c r="N15" s="52" t="s">
        <v>41</v>
      </c>
      <c r="O15" s="52"/>
      <c r="P15" s="3" t="s">
        <v>40</v>
      </c>
      <c r="Q15" s="3" t="s">
        <v>41</v>
      </c>
    </row>
    <row r="16" spans="1:17" ht="27.75">
      <c r="A16" s="56" t="s">
        <v>42</v>
      </c>
      <c r="B16" s="56"/>
      <c r="C16" s="20">
        <f>SUM([1]نوشهر:آمل!C16)</f>
        <v>212305272</v>
      </c>
      <c r="D16" s="21">
        <v>382149</v>
      </c>
      <c r="E16" s="69">
        <v>0</v>
      </c>
      <c r="F16" s="69"/>
      <c r="G16" s="19"/>
      <c r="H16" s="77" t="s">
        <v>43</v>
      </c>
      <c r="I16" s="77"/>
      <c r="J16" s="56" t="s">
        <v>44</v>
      </c>
      <c r="K16" s="56"/>
      <c r="L16" s="56"/>
      <c r="M16" s="9">
        <f>SUM([1]نوشهر:آمل!M16)</f>
        <v>184</v>
      </c>
      <c r="N16" s="65">
        <f>SUM([1]نوشهر:آمل!N16)</f>
        <v>12624</v>
      </c>
      <c r="O16" s="65"/>
      <c r="P16" s="9">
        <f>SUM([1]نوشهر:آمل!P16)</f>
        <v>68</v>
      </c>
      <c r="Q16" s="9">
        <f>SUM([1]نوشهر:آمل!Q16)</f>
        <v>3060</v>
      </c>
    </row>
    <row r="17" spans="1:19" ht="27.75">
      <c r="A17" s="56" t="s">
        <v>45</v>
      </c>
      <c r="B17" s="56"/>
      <c r="C17" s="20">
        <f>SUM([1]نوشهر:آمل!C17)</f>
        <v>4451092</v>
      </c>
      <c r="D17" s="21">
        <f>C17*0.85*0.7*66.7/100*4.4/1000</f>
        <v>7772.5235569520009</v>
      </c>
      <c r="E17" s="69">
        <f>C17*0.85*147*5/100*55*53.47/100/1000000</f>
        <v>817.79736941479496</v>
      </c>
      <c r="F17" s="69"/>
      <c r="G17" s="19"/>
      <c r="H17" s="77"/>
      <c r="I17" s="77"/>
      <c r="J17" s="56" t="s">
        <v>46</v>
      </c>
      <c r="K17" s="56"/>
      <c r="L17" s="56"/>
      <c r="M17" s="9">
        <f>SUM([1]نوشهر:آمل!M17)</f>
        <v>71</v>
      </c>
      <c r="N17" s="65">
        <f>SUM([1]نوشهر:آمل!N17)</f>
        <v>12838</v>
      </c>
      <c r="O17" s="65"/>
      <c r="P17" s="9">
        <f>SUM([1]نوشهر:آمل!P17)</f>
        <v>28</v>
      </c>
      <c r="Q17" s="9">
        <f>SUM([1]نوشهر:آمل!Q17)</f>
        <v>1884</v>
      </c>
    </row>
    <row r="18" spans="1:19" ht="27.75">
      <c r="A18" s="56" t="s">
        <v>47</v>
      </c>
      <c r="B18" s="56"/>
      <c r="C18" s="20">
        <f>SUM([1]نوشهر:آمل!C18)</f>
        <v>613900</v>
      </c>
      <c r="D18" s="21">
        <f>C18*0.85*0.7*66.7/100*2/1000</f>
        <v>487.270847</v>
      </c>
      <c r="E18" s="69">
        <v>6172</v>
      </c>
      <c r="F18" s="69"/>
      <c r="G18" s="19"/>
      <c r="H18" s="77"/>
      <c r="I18" s="77"/>
      <c r="J18" s="56" t="s">
        <v>48</v>
      </c>
      <c r="K18" s="56"/>
      <c r="L18" s="56"/>
      <c r="M18" s="9">
        <f>SUM([1]نوشهر:آمل!M18)</f>
        <v>71</v>
      </c>
      <c r="N18" s="65">
        <f>SUM([1]نوشهر:آمل!N18)</f>
        <v>18762</v>
      </c>
      <c r="O18" s="65"/>
      <c r="P18" s="9">
        <f>SUM([1]نوشهر:آمل!P18)</f>
        <v>19</v>
      </c>
      <c r="Q18" s="9">
        <f>SUM([1]نوشهر:آمل!Q18)</f>
        <v>3869</v>
      </c>
    </row>
    <row r="19" spans="1:19" ht="27.75">
      <c r="A19" s="56" t="s">
        <v>49</v>
      </c>
      <c r="B19" s="56"/>
      <c r="C19" s="20">
        <f>SUM([1]نوشهر:آمل!C19)</f>
        <v>207926</v>
      </c>
      <c r="D19" s="21">
        <f>C19*0.85*0.7*66.7/100*4/1000</f>
        <v>330.07420796000002</v>
      </c>
      <c r="E19" s="69">
        <f>C19*0.85*100*5/100*55*0.7/1000000</f>
        <v>34.021891750000002</v>
      </c>
      <c r="F19" s="69"/>
      <c r="G19" s="19"/>
      <c r="H19" s="77"/>
      <c r="I19" s="77"/>
      <c r="J19" s="56" t="s">
        <v>50</v>
      </c>
      <c r="K19" s="56"/>
      <c r="L19" s="56"/>
      <c r="M19" s="9">
        <f>SUM([1]نوشهر:آمل!M19)</f>
        <v>73</v>
      </c>
      <c r="N19" s="65">
        <f>SUM([1]نوشهر:آمل!N19)</f>
        <v>20350</v>
      </c>
      <c r="O19" s="65"/>
      <c r="P19" s="9">
        <f>SUM([1]نوشهر:آمل!P19)</f>
        <v>36</v>
      </c>
      <c r="Q19" s="9">
        <f>SUM([1]نوشهر:آمل!Q19)</f>
        <v>9937</v>
      </c>
    </row>
    <row r="20" spans="1:19" ht="27.75">
      <c r="A20" s="56" t="s">
        <v>51</v>
      </c>
      <c r="B20" s="56"/>
      <c r="C20" s="20">
        <f>SUM([1]نوشهر:آمل!C20)</f>
        <v>10227937</v>
      </c>
      <c r="D20" s="21">
        <f>C20*1.4/1000</f>
        <v>14319.111799999999</v>
      </c>
      <c r="E20" s="69">
        <f>C20*0.8*103.5*0.8*50*0.55/1000000</f>
        <v>18631.210039200003</v>
      </c>
      <c r="F20" s="69"/>
      <c r="G20" s="19"/>
      <c r="H20" s="77" t="s">
        <v>52</v>
      </c>
      <c r="I20" s="77"/>
      <c r="J20" s="56" t="s">
        <v>53</v>
      </c>
      <c r="K20" s="56"/>
      <c r="L20" s="56"/>
      <c r="M20" s="9">
        <f>SUM([1]نوشهر:آمل!M20)</f>
        <v>6035</v>
      </c>
      <c r="N20" s="65">
        <f>SUM([1]نوشهر:آمل!N20)</f>
        <v>71091</v>
      </c>
      <c r="O20" s="65"/>
      <c r="P20" s="9">
        <f>SUM([1]نوشهر:آمل!P20)</f>
        <v>221</v>
      </c>
      <c r="Q20" s="9">
        <f>SUM([1]نوشهر:آمل!Q20)</f>
        <v>3925</v>
      </c>
    </row>
    <row r="21" spans="1:19" ht="27.75">
      <c r="A21" s="56" t="s">
        <v>54</v>
      </c>
      <c r="B21" s="56"/>
      <c r="C21" s="20">
        <f>SUM([1]نوشهر:آمل!C21)</f>
        <v>1903805</v>
      </c>
      <c r="D21" s="21">
        <f>C21*0.75*0.7*0.55*2.7/1000</f>
        <v>1484.2539731250001</v>
      </c>
      <c r="E21" s="69">
        <f>C21*0.75*35*0.3*60*0.5/1000000</f>
        <v>449.77393124999998</v>
      </c>
      <c r="F21" s="69"/>
      <c r="G21" s="19"/>
      <c r="H21" s="77"/>
      <c r="I21" s="77"/>
      <c r="J21" s="76" t="s">
        <v>55</v>
      </c>
      <c r="K21" s="76"/>
      <c r="L21" s="76"/>
      <c r="M21" s="9">
        <f>SUM([1]نوشهر:آمل!M21)</f>
        <v>1493</v>
      </c>
      <c r="N21" s="65">
        <f>SUM([1]نوشهر:آمل!N21)</f>
        <v>27057</v>
      </c>
      <c r="O21" s="65"/>
      <c r="P21" s="9">
        <f>SUM([1]نوشهر:آمل!P21)</f>
        <v>149</v>
      </c>
      <c r="Q21" s="9">
        <f>SUM([1]نوشهر:آمل!Q21)</f>
        <v>2943</v>
      </c>
    </row>
    <row r="22" spans="1:19" ht="27.75">
      <c r="A22" s="56" t="s">
        <v>56</v>
      </c>
      <c r="B22" s="56"/>
      <c r="C22" s="20">
        <f>SUM([1]نوشهر:آمل!C22)</f>
        <v>377671</v>
      </c>
      <c r="D22" s="21">
        <f>C22*0.7*0.7*0.4*6.8/1000</f>
        <v>503.35990880000003</v>
      </c>
      <c r="E22" s="69">
        <f>C22*0.7*25*7/100*65*0.5/1000000</f>
        <v>15.0360266875</v>
      </c>
      <c r="F22" s="69"/>
      <c r="G22" s="19"/>
      <c r="H22" s="77"/>
      <c r="I22" s="77"/>
      <c r="J22" s="56" t="s">
        <v>48</v>
      </c>
      <c r="K22" s="56"/>
      <c r="L22" s="56"/>
      <c r="M22" s="9">
        <f>SUM([1]نوشهر:آمل!M22)</f>
        <v>2420</v>
      </c>
      <c r="N22" s="65">
        <f>SUM([1]نوشهر:آمل!N22)</f>
        <v>128302</v>
      </c>
      <c r="O22" s="65"/>
      <c r="P22" s="9">
        <f>SUM([1]نوشهر:آمل!P22)</f>
        <v>102</v>
      </c>
      <c r="Q22" s="9">
        <f>SUM([1]نوشهر:آمل!Q22)</f>
        <v>9754</v>
      </c>
    </row>
    <row r="23" spans="1:19" ht="27.75">
      <c r="A23" s="56" t="s">
        <v>57</v>
      </c>
      <c r="B23" s="56"/>
      <c r="C23" s="20">
        <f>SUM([1]نوشهر:آمل!C23)</f>
        <v>787821</v>
      </c>
      <c r="D23" s="21">
        <f>C23*0.65*0.7*0.4*4.5/1000</f>
        <v>645.22539899999992</v>
      </c>
      <c r="E23" s="69">
        <f>C23*0.65*23*0.2*75*0.5/1000000</f>
        <v>88.334429625000013</v>
      </c>
      <c r="F23" s="69"/>
      <c r="G23" s="19"/>
      <c r="H23" s="77"/>
      <c r="I23" s="77"/>
      <c r="J23" s="56" t="s">
        <v>58</v>
      </c>
      <c r="K23" s="56"/>
      <c r="L23" s="56"/>
      <c r="M23" s="9">
        <f>SUM([1]نوشهر:آمل!M23)</f>
        <v>540</v>
      </c>
      <c r="N23" s="65">
        <f>SUM([1]نوشهر:آمل!N23)</f>
        <v>54433</v>
      </c>
      <c r="O23" s="65"/>
      <c r="P23" s="9">
        <f>SUM([1]نوشهر:آمل!P23)</f>
        <v>74</v>
      </c>
      <c r="Q23" s="9">
        <f>SUM([1]نوشهر:آمل!Q23)</f>
        <v>7296</v>
      </c>
      <c r="S23" s="22"/>
    </row>
    <row r="24" spans="1:19" ht="27.75" customHeight="1">
      <c r="A24" s="56" t="s">
        <v>59</v>
      </c>
      <c r="B24" s="56"/>
      <c r="C24" s="20">
        <f>SUM([1]نوشهر:آمل!C24)</f>
        <v>715</v>
      </c>
      <c r="D24" s="21">
        <f>C24*0.8*0.53*0.5*95/1000</f>
        <v>14.4001</v>
      </c>
      <c r="E24" s="69">
        <f>C24*0.8*65*6/100*1500*0.5/1000000</f>
        <v>1.6731000000000003</v>
      </c>
      <c r="F24" s="69"/>
      <c r="G24" s="19"/>
      <c r="H24" s="77"/>
      <c r="I24" s="77"/>
      <c r="J24" s="68" t="s">
        <v>60</v>
      </c>
      <c r="K24" s="68"/>
      <c r="L24" s="68"/>
      <c r="M24" s="9">
        <f>SUM([1]نوشهر:آمل!M24)</f>
        <v>10612</v>
      </c>
      <c r="N24" s="65">
        <f>SUM([1]نوشهر:آمل!N24)</f>
        <v>331177</v>
      </c>
      <c r="O24" s="65"/>
      <c r="P24" s="9">
        <f>SUM([1]نوشهر:آمل!P24)</f>
        <v>697</v>
      </c>
      <c r="Q24" s="9">
        <f>SUM([1]نوشهر:آمل!Q24)</f>
        <v>42668</v>
      </c>
    </row>
    <row r="25" spans="1:19" ht="27.75">
      <c r="A25" s="56" t="s">
        <v>61</v>
      </c>
      <c r="B25" s="56"/>
      <c r="C25" s="20">
        <f>SUM([1]نوشهر:آمل!C25)</f>
        <v>337419</v>
      </c>
      <c r="D25" s="21">
        <f>C25*0.95*0.8*0.9*0.47/1000</f>
        <v>108.47346012</v>
      </c>
      <c r="E25" s="69">
        <f>C25*0.95*70*0.15*22*66.7/100/1000000</f>
        <v>49.389081899849998</v>
      </c>
      <c r="F25" s="69"/>
      <c r="G25" s="19"/>
      <c r="H25" s="73" t="s">
        <v>62</v>
      </c>
      <c r="I25" s="73"/>
      <c r="J25" s="73" t="s">
        <v>63</v>
      </c>
      <c r="K25" s="73"/>
      <c r="L25" s="73"/>
      <c r="M25" s="9">
        <f>SUM([1]نوشهر:آمل!M25)</f>
        <v>1515</v>
      </c>
      <c r="N25" s="65">
        <f>SUM([1]نوشهر:آمل!N25)</f>
        <v>36975300</v>
      </c>
      <c r="O25" s="65"/>
      <c r="P25" s="9">
        <f>SUM([1]نوشهر:آمل!P25)</f>
        <v>25</v>
      </c>
      <c r="Q25" s="9">
        <f>SUM([1]نوشهر:آمل!Q25)</f>
        <v>442260</v>
      </c>
    </row>
    <row r="26" spans="1:19" ht="27.75">
      <c r="A26" s="56" t="s">
        <v>64</v>
      </c>
      <c r="B26" s="56"/>
      <c r="C26" s="20">
        <f>SUM([1]نوشهر:آمل!C26)</f>
        <v>1869525</v>
      </c>
      <c r="D26" s="21">
        <f>C26*0.8*0.7*0.93*0.24/1000</f>
        <v>233.67566879999998</v>
      </c>
      <c r="E26" s="69">
        <f>C26*0.8*120*15/100*8*66.7/100/1000000</f>
        <v>143.65130976</v>
      </c>
      <c r="F26" s="69"/>
      <c r="G26" s="19"/>
      <c r="H26" s="73"/>
      <c r="I26" s="73"/>
      <c r="J26" s="73" t="s">
        <v>65</v>
      </c>
      <c r="K26" s="73"/>
      <c r="L26" s="73"/>
      <c r="M26" s="9">
        <f>SUM([1]نوشهر:آمل!M26)</f>
        <v>342</v>
      </c>
      <c r="N26" s="65">
        <f>SUM([1]نوشهر:آمل!N26)</f>
        <v>4982200</v>
      </c>
      <c r="O26" s="65"/>
      <c r="P26" s="9">
        <f>SUM([1]نوشهر:آمل!P26)</f>
        <v>48</v>
      </c>
      <c r="Q26" s="9">
        <f>SUM([1]نوشهر:آمل!Q26)</f>
        <v>413000</v>
      </c>
    </row>
    <row r="27" spans="1:19" ht="27.75">
      <c r="A27" s="56" t="s">
        <v>66</v>
      </c>
      <c r="B27" s="56"/>
      <c r="C27" s="20">
        <f>SUM([1]نوشهر:آمل!C27)</f>
        <v>65347</v>
      </c>
      <c r="D27" s="21">
        <f>C27*0.96*0.75*0.35*2/1000</f>
        <v>32.934888000000001</v>
      </c>
      <c r="E27" s="69">
        <f>C27*0.96*30*5/100*40*0.5/1000000</f>
        <v>1.8819935999999999</v>
      </c>
      <c r="F27" s="69"/>
      <c r="G27" s="19"/>
      <c r="H27" s="73"/>
      <c r="I27" s="73"/>
      <c r="J27" s="70" t="s">
        <v>67</v>
      </c>
      <c r="K27" s="70"/>
      <c r="L27" s="70"/>
      <c r="M27" s="9">
        <f>SUM([1]نوشهر:آمل!M27)</f>
        <v>2464</v>
      </c>
      <c r="N27" s="65">
        <f>SUM([1]نوشهر:آمل!N27)</f>
        <v>42092410</v>
      </c>
      <c r="O27" s="65"/>
      <c r="P27" s="9">
        <f>SUM([1]نوشهر:آمل!P27)</f>
        <v>71</v>
      </c>
      <c r="Q27" s="9">
        <f>SUM([1]نوشهر:آمل!Q27)</f>
        <v>832260</v>
      </c>
    </row>
    <row r="28" spans="1:19" ht="27.75">
      <c r="A28" s="71" t="s">
        <v>68</v>
      </c>
      <c r="B28" s="72"/>
      <c r="C28" s="20">
        <f>SUM([1]نوشهر:آمل!C28)</f>
        <v>703046383</v>
      </c>
      <c r="D28" s="21">
        <v>0</v>
      </c>
      <c r="E28" s="69">
        <v>0</v>
      </c>
      <c r="F28" s="69"/>
      <c r="G28" s="19"/>
      <c r="H28" s="73" t="s">
        <v>69</v>
      </c>
      <c r="I28" s="73"/>
      <c r="J28" s="73" t="s">
        <v>70</v>
      </c>
      <c r="K28" s="73"/>
      <c r="L28" s="73"/>
      <c r="M28" s="9">
        <f>SUM([1]نوشهر:آمل!M28)</f>
        <v>3</v>
      </c>
      <c r="N28" s="65">
        <f>SUM([1]نوشهر:آمل!N28)</f>
        <v>169240</v>
      </c>
      <c r="O28" s="65"/>
      <c r="P28" s="9">
        <f>SUM([1]نوشهر:آمل!P28)</f>
        <v>0</v>
      </c>
      <c r="Q28" s="9">
        <f>SUM([1]نوشهر:آمل!Q28)</f>
        <v>0</v>
      </c>
    </row>
    <row r="29" spans="1:19" ht="27.75">
      <c r="A29" s="74" t="s">
        <v>71</v>
      </c>
      <c r="B29" s="74"/>
      <c r="C29" s="20">
        <f>SUM(C16:C28)</f>
        <v>936194813</v>
      </c>
      <c r="D29" s="23">
        <f>SUM(D16:D28)</f>
        <v>408080.30380975705</v>
      </c>
      <c r="E29" s="75">
        <f>SUM(E16:E28)</f>
        <v>26404.769173187149</v>
      </c>
      <c r="F29" s="75"/>
      <c r="G29" s="19"/>
      <c r="H29" s="73"/>
      <c r="I29" s="73"/>
      <c r="J29" s="56" t="s">
        <v>72</v>
      </c>
      <c r="K29" s="56"/>
      <c r="L29" s="56"/>
      <c r="M29" s="9">
        <f>SUM([1]نوشهر:آمل!M29)</f>
        <v>205</v>
      </c>
      <c r="N29" s="65">
        <f>SUM([1]نوشهر:آمل!N29)</f>
        <v>6458649</v>
      </c>
      <c r="O29" s="65"/>
      <c r="P29" s="9">
        <f>SUM([1]نوشهر:آمل!P29)</f>
        <v>7</v>
      </c>
      <c r="Q29" s="9">
        <f>SUM([1]نوشهر:آمل!Q29)</f>
        <v>168000</v>
      </c>
    </row>
    <row r="30" spans="1:19" ht="27.75">
      <c r="A30" s="19"/>
      <c r="B30" s="19"/>
      <c r="C30" s="19"/>
      <c r="D30" s="19"/>
      <c r="E30" s="19"/>
      <c r="F30" s="19"/>
      <c r="G30" s="19"/>
      <c r="H30" s="73"/>
      <c r="I30" s="73"/>
      <c r="J30" s="68" t="s">
        <v>73</v>
      </c>
      <c r="K30" s="68"/>
      <c r="L30" s="68"/>
      <c r="M30" s="9">
        <f>SUM([1]نوشهر:آمل!M30)</f>
        <v>208</v>
      </c>
      <c r="N30" s="65">
        <f>SUM([1]نوشهر:آمل!N30)</f>
        <v>6627892</v>
      </c>
      <c r="O30" s="65"/>
      <c r="P30" s="9">
        <f>SUM([1]نوشهر:آمل!P30)</f>
        <v>7</v>
      </c>
      <c r="Q30" s="9">
        <f>SUM([1]نوشهر:آمل!Q30)</f>
        <v>154000</v>
      </c>
    </row>
    <row r="31" spans="1:19" ht="27.75">
      <c r="A31" s="49" t="s">
        <v>74</v>
      </c>
      <c r="B31" s="49"/>
      <c r="C31" s="49"/>
      <c r="D31" s="49"/>
      <c r="E31" s="19"/>
      <c r="F31" s="19"/>
      <c r="G31" s="19"/>
      <c r="H31" s="56" t="s">
        <v>75</v>
      </c>
      <c r="I31" s="56"/>
      <c r="J31" s="56"/>
      <c r="K31" s="56"/>
      <c r="L31" s="56"/>
      <c r="M31" s="9">
        <f>SUM([1]نوشهر:آمل!M31)</f>
        <v>12</v>
      </c>
      <c r="N31" s="65">
        <f>SUM([1]نوشهر:آمل!N31)</f>
        <v>588900</v>
      </c>
      <c r="O31" s="65"/>
      <c r="P31" s="9">
        <f>SUM([1]نوشهر:آمل!P31)</f>
        <v>6</v>
      </c>
      <c r="Q31" s="9">
        <f>SUM([1]نوشهر:آمل!Q31)</f>
        <v>333000</v>
      </c>
    </row>
    <row r="32" spans="1:19" ht="27.75">
      <c r="A32" s="2" t="s">
        <v>2</v>
      </c>
      <c r="B32" s="62" t="s">
        <v>76</v>
      </c>
      <c r="C32" s="66" t="s">
        <v>77</v>
      </c>
      <c r="D32" s="66" t="s">
        <v>78</v>
      </c>
      <c r="E32" s="19"/>
      <c r="F32" s="19"/>
      <c r="G32" s="19"/>
      <c r="H32" s="56" t="s">
        <v>79</v>
      </c>
      <c r="I32" s="56"/>
      <c r="J32" s="56"/>
      <c r="K32" s="56"/>
      <c r="L32" s="56"/>
      <c r="M32" s="9">
        <f>SUM([1]نوشهر:آمل!M32)</f>
        <v>6</v>
      </c>
      <c r="N32" s="65">
        <f>SUM([1]نوشهر:آمل!N32)</f>
        <v>285220</v>
      </c>
      <c r="O32" s="65"/>
      <c r="P32" s="9">
        <f>SUM([1]نوشهر:آمل!P32)</f>
        <v>0</v>
      </c>
      <c r="Q32" s="9">
        <f>SUM([1]نوشهر:آمل!Q32)</f>
        <v>0</v>
      </c>
    </row>
    <row r="33" spans="1:17" ht="27.75">
      <c r="A33" s="4" t="s">
        <v>10</v>
      </c>
      <c r="B33" s="62"/>
      <c r="C33" s="67"/>
      <c r="D33" s="67"/>
      <c r="E33" s="19"/>
      <c r="F33" s="19"/>
      <c r="G33" s="19"/>
      <c r="H33" s="56" t="s">
        <v>80</v>
      </c>
      <c r="I33" s="56"/>
      <c r="J33" s="56"/>
      <c r="K33" s="56"/>
      <c r="L33" s="56"/>
      <c r="M33" s="9">
        <f>SUM([1]نوشهر:آمل!M33)</f>
        <v>3</v>
      </c>
      <c r="N33" s="65">
        <f>SUM([1]نوشهر:آمل!N33)</f>
        <v>139500</v>
      </c>
      <c r="O33" s="65"/>
      <c r="P33" s="9">
        <f>SUM([1]نوشهر:آمل!P33)</f>
        <v>2</v>
      </c>
      <c r="Q33" s="9">
        <f>SUM([1]نوشهر:آمل!Q33)</f>
        <v>8000</v>
      </c>
    </row>
    <row r="34" spans="1:17" ht="27.75">
      <c r="A34" s="24" t="s">
        <v>15</v>
      </c>
      <c r="B34" s="25">
        <f>C34*100/D34</f>
        <v>1.047196261682243</v>
      </c>
      <c r="C34" s="9">
        <f>SUM([1]نوشهر:آمل!C34)</f>
        <v>20169</v>
      </c>
      <c r="D34" s="9">
        <v>1926000</v>
      </c>
      <c r="E34" s="19"/>
      <c r="F34" s="19"/>
      <c r="G34" s="19"/>
      <c r="H34" s="56" t="s">
        <v>81</v>
      </c>
      <c r="I34" s="56"/>
      <c r="J34" s="56"/>
      <c r="K34" s="56"/>
      <c r="L34" s="56"/>
      <c r="M34" s="9">
        <f>SUM([1]نوشهر:آمل!M34)</f>
        <v>6</v>
      </c>
      <c r="N34" s="65">
        <f>SUM([1]نوشهر:آمل!N34)</f>
        <v>440</v>
      </c>
      <c r="O34" s="65"/>
      <c r="P34" s="9">
        <f>SUM([1]نوشهر:آمل!P34)</f>
        <v>3</v>
      </c>
      <c r="Q34" s="9">
        <f>SUM([1]نوشهر:آمل!Q34)</f>
        <v>135</v>
      </c>
    </row>
    <row r="35" spans="1:17" ht="27.75">
      <c r="A35" s="24" t="s">
        <v>17</v>
      </c>
      <c r="B35" s="25">
        <f t="shared" ref="B35:B40" si="2">C35*100/D35</f>
        <v>11.298751224289912</v>
      </c>
      <c r="C35" s="9">
        <f>SUM([1]نوشهر:آمل!C35)</f>
        <v>461441</v>
      </c>
      <c r="D35" s="9">
        <v>4084000</v>
      </c>
      <c r="E35" s="19"/>
      <c r="F35" s="19"/>
      <c r="G35" s="19"/>
      <c r="H35" s="56" t="s">
        <v>82</v>
      </c>
      <c r="I35" s="56"/>
      <c r="J35" s="56"/>
      <c r="K35" s="56"/>
      <c r="L35" s="56"/>
      <c r="M35" s="9">
        <f>SUM([1]نوشهر:آمل!M35)</f>
        <v>0</v>
      </c>
      <c r="N35" s="65">
        <f>SUM([1]نوشهر:آمل!N35)</f>
        <v>0</v>
      </c>
      <c r="O35" s="65"/>
      <c r="P35" s="9">
        <f>SUM([1]نوشهر:آمل!P35)</f>
        <v>3</v>
      </c>
      <c r="Q35" s="9">
        <f>SUM([1]نوشهر:آمل!Q35)</f>
        <v>8000</v>
      </c>
    </row>
    <row r="36" spans="1:17" ht="27.75">
      <c r="A36" s="24" t="s">
        <v>19</v>
      </c>
      <c r="B36" s="25">
        <f t="shared" si="2"/>
        <v>25.274900398406373</v>
      </c>
      <c r="C36" s="9">
        <f>SUM([1]نوشهر:آمل!C36)</f>
        <v>253760</v>
      </c>
      <c r="D36" s="9">
        <v>1004000</v>
      </c>
      <c r="E36" s="19"/>
      <c r="F36" s="19"/>
      <c r="G36" s="19"/>
      <c r="H36" s="56" t="s">
        <v>83</v>
      </c>
      <c r="I36" s="56"/>
      <c r="J36" s="56"/>
      <c r="K36" s="56"/>
      <c r="L36" s="56"/>
      <c r="M36" s="9">
        <f>SUM([1]نوشهر:آمل!M36)</f>
        <v>3</v>
      </c>
      <c r="N36" s="65">
        <f>SUM([1]نوشهر:آمل!N36)</f>
        <v>15500</v>
      </c>
      <c r="O36" s="65"/>
      <c r="P36" s="9">
        <f>SUM([1]نوشهر:آمل!P36)</f>
        <v>1</v>
      </c>
      <c r="Q36" s="9">
        <f>SUM([1]نوشهر:آمل!Q36)</f>
        <v>2000</v>
      </c>
    </row>
    <row r="37" spans="1:17" ht="27.75">
      <c r="A37" s="24" t="s">
        <v>21</v>
      </c>
      <c r="B37" s="25">
        <f t="shared" si="2"/>
        <v>1.5350961538461538</v>
      </c>
      <c r="C37" s="9">
        <f>SUM([1]نوشهر:آمل!C37)</f>
        <v>3193</v>
      </c>
      <c r="D37" s="9">
        <v>208000</v>
      </c>
      <c r="E37" s="19"/>
      <c r="F37" s="19"/>
      <c r="G37" s="19"/>
      <c r="H37" s="56" t="s">
        <v>84</v>
      </c>
      <c r="I37" s="56"/>
      <c r="J37" s="56"/>
      <c r="K37" s="56"/>
      <c r="L37" s="56"/>
      <c r="M37" s="9">
        <f>SUM([1]نوشهر:آمل!M37)</f>
        <v>5</v>
      </c>
      <c r="N37" s="65">
        <f>SUM([1]نوشهر:آمل!N37)</f>
        <v>78950</v>
      </c>
      <c r="O37" s="65"/>
      <c r="P37" s="9">
        <f>SUM([1]نوشهر:آمل!P37)</f>
        <v>0</v>
      </c>
      <c r="Q37" s="9">
        <f>SUM([1]نوشهر:آمل!Q37)</f>
        <v>0</v>
      </c>
    </row>
    <row r="38" spans="1:17" ht="27.75">
      <c r="A38" s="24" t="s">
        <v>23</v>
      </c>
      <c r="B38" s="25">
        <f t="shared" si="2"/>
        <v>5.4668230285590393</v>
      </c>
      <c r="C38" s="9">
        <f>SUM([1]نوشهر:آمل!C38)</f>
        <v>2773702</v>
      </c>
      <c r="D38" s="9">
        <v>50737000</v>
      </c>
      <c r="E38" s="19"/>
      <c r="F38" s="19"/>
      <c r="G38" s="19"/>
      <c r="H38" s="56" t="s">
        <v>85</v>
      </c>
      <c r="I38" s="56"/>
      <c r="J38" s="56"/>
      <c r="K38" s="56"/>
      <c r="L38" s="56"/>
      <c r="M38" s="9">
        <f>SUM([1]نوشهر:آمل!M38)</f>
        <v>5</v>
      </c>
      <c r="N38" s="65">
        <f>SUM([1]نوشهر:آمل!N38)</f>
        <v>131575</v>
      </c>
      <c r="O38" s="65"/>
      <c r="P38" s="9">
        <f>SUM([1]نوشهر:آمل!P38)</f>
        <v>0</v>
      </c>
      <c r="Q38" s="9">
        <f>SUM([1]نوشهر:آمل!Q38)</f>
        <v>0</v>
      </c>
    </row>
    <row r="39" spans="1:17" ht="27.75">
      <c r="A39" s="24" t="s">
        <v>25</v>
      </c>
      <c r="B39" s="25">
        <f t="shared" si="2"/>
        <v>1.3260806675938803</v>
      </c>
      <c r="C39" s="9">
        <f>SUM([1]نوشهر:آمل!C39)</f>
        <v>238363</v>
      </c>
      <c r="D39" s="9">
        <v>17975000</v>
      </c>
      <c r="E39" s="19"/>
      <c r="F39" s="19"/>
      <c r="G39" s="19"/>
      <c r="H39" s="56" t="s">
        <v>86</v>
      </c>
      <c r="I39" s="56"/>
      <c r="J39" s="56"/>
      <c r="K39" s="56"/>
      <c r="L39" s="56"/>
      <c r="M39" s="9">
        <f>SUM([1]نوشهر:آمل!M39)</f>
        <v>0</v>
      </c>
      <c r="N39" s="65">
        <f>SUM([1]نوشهر:آمل!N39)</f>
        <v>0</v>
      </c>
      <c r="O39" s="65"/>
      <c r="P39" s="9">
        <f>SUM([1]نوشهر:آمل!P39)</f>
        <v>0</v>
      </c>
      <c r="Q39" s="9">
        <f>SUM([1]نوشهر:آمل!Q39)</f>
        <v>0</v>
      </c>
    </row>
    <row r="40" spans="1:17" ht="27.75">
      <c r="A40" s="26" t="s">
        <v>27</v>
      </c>
      <c r="B40" s="25">
        <f t="shared" si="2"/>
        <v>4.9393262570126693</v>
      </c>
      <c r="C40" s="9">
        <f>SUM(C34:C39)</f>
        <v>3750628</v>
      </c>
      <c r="D40" s="9">
        <f>SUM(D34:D39)</f>
        <v>75934000</v>
      </c>
      <c r="E40" s="19"/>
      <c r="F40" s="19"/>
      <c r="G40" s="19"/>
      <c r="H40" s="56" t="s">
        <v>87</v>
      </c>
      <c r="I40" s="56"/>
      <c r="J40" s="56"/>
      <c r="K40" s="56"/>
      <c r="L40" s="56"/>
      <c r="M40" s="9">
        <f>SUM([1]نوشهر:آمل!M40)</f>
        <v>4</v>
      </c>
      <c r="N40" s="65">
        <f>SUM([1]نوشهر:آمل!N40)</f>
        <v>73</v>
      </c>
      <c r="O40" s="65"/>
      <c r="P40" s="9">
        <f>SUM([1]نوشهر:آمل!P40)</f>
        <v>0</v>
      </c>
      <c r="Q40" s="9">
        <f>SUM([1]نوشهر:آمل!Q40)</f>
        <v>0</v>
      </c>
    </row>
    <row r="41" spans="1:17" ht="27.75">
      <c r="A41" s="49" t="s">
        <v>88</v>
      </c>
      <c r="B41" s="49"/>
      <c r="C41" s="49"/>
      <c r="D41" s="49"/>
      <c r="E41" s="19"/>
      <c r="F41" s="19"/>
      <c r="G41" s="19"/>
      <c r="H41" s="56" t="s">
        <v>89</v>
      </c>
      <c r="I41" s="56"/>
      <c r="J41" s="56"/>
      <c r="K41" s="56"/>
      <c r="L41" s="56"/>
      <c r="M41" s="9">
        <f>SUM([1]نوشهر:آمل!M41)</f>
        <v>1</v>
      </c>
      <c r="N41" s="65">
        <f>SUM([1]نوشهر:آمل!N41)</f>
        <v>44</v>
      </c>
      <c r="O41" s="65"/>
      <c r="P41" s="9">
        <f>SUM([1]نوشهر:آمل!P41)</f>
        <v>2</v>
      </c>
      <c r="Q41" s="9">
        <f>SUM([1]نوشهر:آمل!Q41)</f>
        <v>150</v>
      </c>
    </row>
    <row r="42" spans="1:17" ht="25.5">
      <c r="A42" s="2" t="s">
        <v>2</v>
      </c>
      <c r="B42" s="62" t="s">
        <v>76</v>
      </c>
      <c r="C42" s="3" t="s">
        <v>90</v>
      </c>
      <c r="D42" s="3" t="s">
        <v>90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ht="25.5">
      <c r="A43" s="4" t="s">
        <v>91</v>
      </c>
      <c r="B43" s="62"/>
      <c r="C43" s="3" t="s">
        <v>92</v>
      </c>
      <c r="D43" s="3" t="s">
        <v>93</v>
      </c>
      <c r="E43" s="19"/>
      <c r="F43" s="49" t="s">
        <v>94</v>
      </c>
      <c r="G43" s="49"/>
      <c r="H43" s="49"/>
      <c r="I43" s="49"/>
      <c r="J43" s="49"/>
      <c r="K43" s="49"/>
      <c r="L43" s="19"/>
      <c r="M43" s="49" t="s">
        <v>95</v>
      </c>
      <c r="N43" s="49"/>
      <c r="O43" s="49"/>
      <c r="P43" s="49"/>
      <c r="Q43" s="49"/>
    </row>
    <row r="44" spans="1:17" ht="27.75">
      <c r="A44" s="24" t="s">
        <v>96</v>
      </c>
      <c r="B44" s="27">
        <f>C44*100/D44</f>
        <v>7.8006790645720461</v>
      </c>
      <c r="C44" s="20">
        <f>SUM([1]نوشهر:آمل!C44)</f>
        <v>72000.26776599999</v>
      </c>
      <c r="D44" s="20">
        <v>923000</v>
      </c>
      <c r="E44" s="19"/>
      <c r="F44" s="60" t="s">
        <v>2</v>
      </c>
      <c r="G44" s="60"/>
      <c r="H44" s="61" t="s">
        <v>97</v>
      </c>
      <c r="I44" s="62" t="s">
        <v>98</v>
      </c>
      <c r="J44" s="62" t="s">
        <v>99</v>
      </c>
      <c r="K44" s="62"/>
      <c r="L44" s="19"/>
      <c r="M44" s="63" t="s">
        <v>100</v>
      </c>
      <c r="N44" s="63"/>
      <c r="O44" s="63"/>
      <c r="P44" s="63" t="s">
        <v>101</v>
      </c>
      <c r="Q44" s="63"/>
    </row>
    <row r="45" spans="1:17" ht="27.75">
      <c r="A45" s="24" t="s">
        <v>102</v>
      </c>
      <c r="B45" s="28">
        <f t="shared" ref="B45:B48" si="3">C45*100/D45</f>
        <v>13.141187758281355</v>
      </c>
      <c r="C45" s="20">
        <f>SUM([1]نوشهر:آمل!C45)</f>
        <v>408033.87989463605</v>
      </c>
      <c r="D45" s="20">
        <v>3105000</v>
      </c>
      <c r="E45" s="19"/>
      <c r="F45" s="64" t="s">
        <v>103</v>
      </c>
      <c r="G45" s="64"/>
      <c r="H45" s="61"/>
      <c r="I45" s="62"/>
      <c r="J45" s="62"/>
      <c r="K45" s="62"/>
      <c r="L45" s="19"/>
      <c r="M45" s="57" t="s">
        <v>104</v>
      </c>
      <c r="N45" s="57"/>
      <c r="O45" s="57"/>
      <c r="P45" s="51">
        <f>SUM([1]نوشهر:آمل!P45)</f>
        <v>1902</v>
      </c>
      <c r="Q45" s="51"/>
    </row>
    <row r="46" spans="1:17" ht="27.75">
      <c r="A46" s="24" t="s">
        <v>105</v>
      </c>
      <c r="B46" s="27">
        <f t="shared" si="3"/>
        <v>5.4062569944509349</v>
      </c>
      <c r="C46" s="20">
        <f>SUM([1]نوشهر:آمل!C46)</f>
        <v>694163.39808750001</v>
      </c>
      <c r="D46" s="20">
        <v>12840000</v>
      </c>
      <c r="E46" s="19"/>
      <c r="F46" s="56" t="s">
        <v>106</v>
      </c>
      <c r="G46" s="56"/>
      <c r="H46" s="29"/>
      <c r="I46" s="30">
        <f>SUM([1]نوشهر:آمل!I46)</f>
        <v>212305272</v>
      </c>
      <c r="J46" s="55"/>
      <c r="K46" s="55"/>
      <c r="L46" s="19"/>
      <c r="M46" s="57" t="s">
        <v>107</v>
      </c>
      <c r="N46" s="57"/>
      <c r="O46" s="57"/>
      <c r="P46" s="51">
        <f>SUM([1]نوشهر:آمل!P46)</f>
        <v>3278</v>
      </c>
      <c r="Q46" s="51"/>
    </row>
    <row r="47" spans="1:17" ht="27.75">
      <c r="A47" s="24" t="s">
        <v>108</v>
      </c>
      <c r="B47" s="27">
        <f t="shared" si="3"/>
        <v>2.1022894535432286</v>
      </c>
      <c r="C47" s="20">
        <f>SUM([1]نوشهر:آمل!C47)</f>
        <v>26404.755536502951</v>
      </c>
      <c r="D47" s="20">
        <v>1256000</v>
      </c>
      <c r="E47" s="19"/>
      <c r="F47" s="56" t="s">
        <v>109</v>
      </c>
      <c r="G47" s="56"/>
      <c r="H47" s="29"/>
      <c r="I47" s="30">
        <f>SUM([1]نوشهر:آمل!I47)</f>
        <v>4451092</v>
      </c>
      <c r="J47" s="55"/>
      <c r="K47" s="55"/>
      <c r="L47" s="19"/>
      <c r="M47" s="57" t="s">
        <v>110</v>
      </c>
      <c r="N47" s="57"/>
      <c r="O47" s="57"/>
      <c r="P47" s="51">
        <f>SUM([1]نوشهر:آمل!P47)</f>
        <v>118058</v>
      </c>
      <c r="Q47" s="51"/>
    </row>
    <row r="48" spans="1:17" ht="27.75">
      <c r="A48" s="24" t="s">
        <v>111</v>
      </c>
      <c r="B48" s="27">
        <f t="shared" si="3"/>
        <v>5.0786546875000003</v>
      </c>
      <c r="C48" s="20">
        <f>SUM([1]نوشهر:آمل!C48)</f>
        <v>6500.6780000000008</v>
      </c>
      <c r="D48" s="20">
        <v>128000</v>
      </c>
      <c r="E48" s="19"/>
      <c r="F48" s="56" t="s">
        <v>112</v>
      </c>
      <c r="G48" s="56"/>
      <c r="H48" s="29"/>
      <c r="I48" s="30">
        <f>SUM([1]نوشهر:آمل!I48)</f>
        <v>613900</v>
      </c>
      <c r="J48" s="55"/>
      <c r="K48" s="55"/>
      <c r="L48" s="19"/>
      <c r="M48" s="57" t="s">
        <v>113</v>
      </c>
      <c r="N48" s="57"/>
      <c r="O48" s="57"/>
      <c r="P48" s="51">
        <f>P47/P46</f>
        <v>36.015253203172669</v>
      </c>
      <c r="Q48" s="51"/>
    </row>
    <row r="49" spans="1:17" ht="27.75">
      <c r="A49" s="24" t="s">
        <v>114</v>
      </c>
      <c r="B49" s="27">
        <v>0</v>
      </c>
      <c r="C49" s="20">
        <f>SUM([1]نوشهر:آمل!C49)</f>
        <v>703046383</v>
      </c>
      <c r="D49" s="20">
        <v>0</v>
      </c>
      <c r="E49" s="19"/>
      <c r="F49" s="56" t="s">
        <v>115</v>
      </c>
      <c r="G49" s="56"/>
      <c r="H49" s="29"/>
      <c r="I49" s="30">
        <f>SUM([1]نوشهر:آمل!I49)</f>
        <v>10227937</v>
      </c>
      <c r="J49" s="55"/>
      <c r="K49" s="55"/>
      <c r="L49" s="19"/>
      <c r="M49" s="57" t="s">
        <v>116</v>
      </c>
      <c r="N49" s="57"/>
      <c r="O49" s="57"/>
      <c r="P49" s="51">
        <f>SUM([1]نوشهر:آمل!P49)</f>
        <v>293</v>
      </c>
      <c r="Q49" s="51"/>
    </row>
    <row r="50" spans="1:17" ht="27.75">
      <c r="A50" s="49" t="s">
        <v>117</v>
      </c>
      <c r="B50" s="49"/>
      <c r="C50" s="49"/>
      <c r="D50" s="49"/>
      <c r="E50" s="19"/>
      <c r="F50" s="56" t="s">
        <v>54</v>
      </c>
      <c r="G50" s="56"/>
      <c r="H50" s="29"/>
      <c r="I50" s="30">
        <f>SUM([1]نوشهر:آمل!I50)</f>
        <v>1903805</v>
      </c>
      <c r="J50" s="55"/>
      <c r="K50" s="55"/>
      <c r="L50" s="19"/>
      <c r="M50" s="58" t="s">
        <v>118</v>
      </c>
      <c r="N50" s="58"/>
      <c r="O50" s="58"/>
      <c r="P50" s="58"/>
      <c r="Q50" s="58"/>
    </row>
    <row r="51" spans="1:17" ht="27.75">
      <c r="A51" s="31" t="s">
        <v>119</v>
      </c>
      <c r="B51" s="31" t="s">
        <v>40</v>
      </c>
      <c r="C51" s="31" t="s">
        <v>120</v>
      </c>
      <c r="D51" s="31" t="s">
        <v>121</v>
      </c>
      <c r="E51" s="19"/>
      <c r="F51" s="56" t="s">
        <v>56</v>
      </c>
      <c r="G51" s="56"/>
      <c r="H51" s="29"/>
      <c r="I51" s="30">
        <f>SUM([1]نوشهر:آمل!I51)</f>
        <v>377671</v>
      </c>
      <c r="J51" s="55"/>
      <c r="K51" s="55"/>
      <c r="L51" s="19"/>
      <c r="M51" s="32" t="s">
        <v>100</v>
      </c>
      <c r="N51" s="54" t="s">
        <v>122</v>
      </c>
      <c r="O51" s="54"/>
      <c r="P51" s="59" t="s">
        <v>123</v>
      </c>
      <c r="Q51" s="59" t="s">
        <v>124</v>
      </c>
    </row>
    <row r="52" spans="1:17" ht="27.75">
      <c r="A52" s="33" t="s">
        <v>125</v>
      </c>
      <c r="B52" s="20">
        <f>SUM([1]نوشهر:آمل!B52)</f>
        <v>38</v>
      </c>
      <c r="C52" s="9">
        <f>SUM([1]نوشهر:آمل!C52)</f>
        <v>44456.5</v>
      </c>
      <c r="D52" s="20">
        <f>SUM([1]نوشهر:آمل!D52)</f>
        <v>40785.116999999998</v>
      </c>
      <c r="E52" s="19"/>
      <c r="F52" s="56" t="s">
        <v>57</v>
      </c>
      <c r="G52" s="56"/>
      <c r="H52" s="29"/>
      <c r="I52" s="30">
        <f>SUM([1]نوشهر:آمل!I52)</f>
        <v>787821</v>
      </c>
      <c r="J52" s="55"/>
      <c r="K52" s="55"/>
      <c r="L52" s="19"/>
      <c r="M52" s="34" t="s">
        <v>126</v>
      </c>
      <c r="N52" s="54"/>
      <c r="O52" s="54"/>
      <c r="P52" s="59"/>
      <c r="Q52" s="59"/>
    </row>
    <row r="53" spans="1:17" ht="27.75">
      <c r="A53" s="33" t="s">
        <v>127</v>
      </c>
      <c r="B53" s="20">
        <f>SUM([1]نوشهر:آمل!B53)</f>
        <v>65</v>
      </c>
      <c r="C53" s="9">
        <f>SUM([1]نوشهر:آمل!C53)</f>
        <v>3223120</v>
      </c>
      <c r="D53" s="20">
        <f>SUM([1]نوشهر:آمل!D53)</f>
        <v>1530111</v>
      </c>
      <c r="E53" s="19"/>
      <c r="F53" s="56" t="s">
        <v>59</v>
      </c>
      <c r="G53" s="56"/>
      <c r="H53" s="29"/>
      <c r="I53" s="30">
        <f>SUM([1]نوشهر:آمل!I53)</f>
        <v>715</v>
      </c>
      <c r="J53" s="55"/>
      <c r="K53" s="55"/>
      <c r="L53" s="19"/>
      <c r="M53" s="24" t="s">
        <v>51</v>
      </c>
      <c r="N53" s="51">
        <f>SUM([1]نوشهر:آمل!N53)</f>
        <v>0</v>
      </c>
      <c r="O53" s="51"/>
      <c r="P53" s="20">
        <f>SUM([1]نوشهر:آمل!P53)</f>
        <v>0</v>
      </c>
      <c r="Q53" s="35">
        <f>SUM([1]نوشهر:آمل!Q53)</f>
        <v>0</v>
      </c>
    </row>
    <row r="54" spans="1:17" ht="27.75">
      <c r="A54" s="33" t="s">
        <v>128</v>
      </c>
      <c r="B54" s="20">
        <f>SUM([1]نوشهر:آمل!B54)</f>
        <v>26</v>
      </c>
      <c r="C54" s="9">
        <f>SUM([1]نوشهر:آمل!C54)</f>
        <v>1073072</v>
      </c>
      <c r="D54" s="20">
        <f>SUM([1]نوشهر:آمل!D54)</f>
        <v>901190.79099999997</v>
      </c>
      <c r="E54" s="19"/>
      <c r="F54" s="57" t="s">
        <v>68</v>
      </c>
      <c r="G54" s="57"/>
      <c r="H54" s="29"/>
      <c r="I54" s="30">
        <f>SUM([1]نوشهر:آمل!I54)</f>
        <v>703046383</v>
      </c>
      <c r="J54" s="55"/>
      <c r="K54" s="55"/>
      <c r="L54" s="19"/>
      <c r="M54" s="24" t="s">
        <v>129</v>
      </c>
      <c r="N54" s="51">
        <f>SUM([1]نوشهر:آمل!N54)</f>
        <v>639718</v>
      </c>
      <c r="O54" s="51"/>
      <c r="P54" s="20">
        <f>SUM([1]نوشهر:آمل!P54)</f>
        <v>6500678</v>
      </c>
      <c r="Q54" s="35">
        <f>P54/N54</f>
        <v>10.161786912358258</v>
      </c>
    </row>
    <row r="55" spans="1:17" ht="27.75">
      <c r="A55" s="49" t="s">
        <v>130</v>
      </c>
      <c r="B55" s="49"/>
      <c r="C55" s="49"/>
      <c r="D55" s="49"/>
      <c r="E55" s="49"/>
      <c r="F55" s="49"/>
      <c r="G55" s="19"/>
      <c r="H55" s="50" t="s">
        <v>131</v>
      </c>
      <c r="I55" s="50"/>
      <c r="J55" s="50"/>
      <c r="K55" s="50"/>
      <c r="L55" s="19"/>
      <c r="M55" s="26" t="s">
        <v>27</v>
      </c>
      <c r="N55" s="51">
        <f>SUM(N53:O54)</f>
        <v>639718</v>
      </c>
      <c r="O55" s="51"/>
      <c r="P55" s="20">
        <f>SUM(P53:P54)</f>
        <v>6500678</v>
      </c>
      <c r="Q55" s="36">
        <f>SUM(Q53:Q54)</f>
        <v>10.161786912358258</v>
      </c>
    </row>
    <row r="56" spans="1:17" ht="25.5">
      <c r="A56" s="52" t="s">
        <v>132</v>
      </c>
      <c r="B56" s="52"/>
      <c r="C56" s="37" t="s">
        <v>133</v>
      </c>
      <c r="D56" s="38" t="s">
        <v>134</v>
      </c>
      <c r="E56" s="53" t="s">
        <v>135</v>
      </c>
      <c r="F56" s="53"/>
      <c r="G56" s="19"/>
      <c r="H56" s="39" t="s">
        <v>136</v>
      </c>
      <c r="I56" s="39" t="s">
        <v>137</v>
      </c>
      <c r="J56" s="54" t="s">
        <v>138</v>
      </c>
      <c r="K56" s="54"/>
      <c r="L56" s="19"/>
      <c r="M56" s="19"/>
      <c r="N56" s="19"/>
      <c r="O56" s="19"/>
      <c r="P56" s="19"/>
      <c r="Q56" s="19"/>
    </row>
    <row r="57" spans="1:17" ht="27.75">
      <c r="A57" s="45" t="s">
        <v>139</v>
      </c>
      <c r="B57" s="45"/>
      <c r="C57" s="20">
        <f>SUM([1]نوشهر:آمل!C57)</f>
        <v>43</v>
      </c>
      <c r="D57" s="20">
        <f>SUM([1]نوشهر:آمل!D57)</f>
        <v>724</v>
      </c>
      <c r="E57" s="40">
        <f>SUM([1]نوشهر:آمل!E57)</f>
        <v>844544690</v>
      </c>
      <c r="F57" s="20">
        <f>SUM([1]نوشهر:آمل!F57)</f>
        <v>0</v>
      </c>
      <c r="G57" s="19"/>
      <c r="H57" s="41" t="s">
        <v>140</v>
      </c>
      <c r="I57" s="41" t="s">
        <v>141</v>
      </c>
      <c r="J57" s="46" t="s">
        <v>142</v>
      </c>
      <c r="K57" s="46"/>
      <c r="L57" s="19"/>
      <c r="M57" s="19"/>
      <c r="N57" s="19"/>
      <c r="O57" s="19"/>
      <c r="P57" s="19"/>
      <c r="Q57" s="19"/>
    </row>
    <row r="58" spans="1:17" ht="25.5" thickBot="1">
      <c r="A58" s="19"/>
      <c r="B58" s="19"/>
      <c r="C58" s="19"/>
      <c r="D58" s="19"/>
      <c r="E58" s="19"/>
      <c r="F58" s="19"/>
      <c r="G58" s="19"/>
      <c r="H58" s="42">
        <f>SUM([1]نوشهر:آمل!H58)</f>
        <v>118043300</v>
      </c>
      <c r="I58" s="43">
        <f>SUM([1]نوشهر:آمل!I58)</f>
        <v>30799</v>
      </c>
      <c r="J58" s="47">
        <f>SUM([1]نوشهر:آمل!J58)</f>
        <v>8759</v>
      </c>
      <c r="K58" s="48"/>
      <c r="L58" s="19"/>
      <c r="M58" s="19"/>
      <c r="N58" s="19"/>
      <c r="O58" s="19"/>
      <c r="P58" s="19"/>
      <c r="Q58" s="19"/>
    </row>
    <row r="59" spans="1:17" ht="25.5" thickBot="1">
      <c r="H59" s="44"/>
    </row>
  </sheetData>
  <mergeCells count="193">
    <mergeCell ref="A1:Q1"/>
    <mergeCell ref="A2:I2"/>
    <mergeCell ref="B3:B4"/>
    <mergeCell ref="E3:G3"/>
    <mergeCell ref="H3:I3"/>
    <mergeCell ref="J3:J4"/>
    <mergeCell ref="L3:O3"/>
    <mergeCell ref="P3:Q3"/>
    <mergeCell ref="E4:G4"/>
    <mergeCell ref="H4:I4"/>
    <mergeCell ref="L4:O4"/>
    <mergeCell ref="P4:Q4"/>
    <mergeCell ref="E5:G5"/>
    <mergeCell ref="H5:I5"/>
    <mergeCell ref="J5:J6"/>
    <mergeCell ref="L5:Q5"/>
    <mergeCell ref="E6:G6"/>
    <mergeCell ref="H6:I6"/>
    <mergeCell ref="L6:N6"/>
    <mergeCell ref="O6:O7"/>
    <mergeCell ref="E9:G9"/>
    <mergeCell ref="H9:I9"/>
    <mergeCell ref="J9:J10"/>
    <mergeCell ref="L9:N9"/>
    <mergeCell ref="E10:G10"/>
    <mergeCell ref="H10:I10"/>
    <mergeCell ref="L10:N10"/>
    <mergeCell ref="P6:P7"/>
    <mergeCell ref="E7:G7"/>
    <mergeCell ref="H7:I7"/>
    <mergeCell ref="J7:J8"/>
    <mergeCell ref="L7:N7"/>
    <mergeCell ref="E8:G8"/>
    <mergeCell ref="H8:I8"/>
    <mergeCell ref="L8:N8"/>
    <mergeCell ref="E11:G11"/>
    <mergeCell ref="H11:I11"/>
    <mergeCell ref="L11:N11"/>
    <mergeCell ref="A13:F13"/>
    <mergeCell ref="H13:Q13"/>
    <mergeCell ref="A14:B14"/>
    <mergeCell ref="C14:C15"/>
    <mergeCell ref="D14:D15"/>
    <mergeCell ref="E14:F15"/>
    <mergeCell ref="H14:L14"/>
    <mergeCell ref="P14:Q14"/>
    <mergeCell ref="A15:B15"/>
    <mergeCell ref="H15:L15"/>
    <mergeCell ref="N15:O15"/>
    <mergeCell ref="A16:B16"/>
    <mergeCell ref="E16:F16"/>
    <mergeCell ref="H16:I19"/>
    <mergeCell ref="J16:L16"/>
    <mergeCell ref="N16:O16"/>
    <mergeCell ref="A17:B17"/>
    <mergeCell ref="E17:F17"/>
    <mergeCell ref="J17:L17"/>
    <mergeCell ref="N17:O17"/>
    <mergeCell ref="A18:B18"/>
    <mergeCell ref="E18:F18"/>
    <mergeCell ref="J18:L18"/>
    <mergeCell ref="N18:O18"/>
    <mergeCell ref="M14:O14"/>
    <mergeCell ref="A19:B19"/>
    <mergeCell ref="E19:F19"/>
    <mergeCell ref="J19:L19"/>
    <mergeCell ref="N19:O19"/>
    <mergeCell ref="A20:B20"/>
    <mergeCell ref="E20:F20"/>
    <mergeCell ref="H20:I24"/>
    <mergeCell ref="J20:L20"/>
    <mergeCell ref="N20:O20"/>
    <mergeCell ref="A21:B21"/>
    <mergeCell ref="A23:B23"/>
    <mergeCell ref="E23:F23"/>
    <mergeCell ref="J23:L23"/>
    <mergeCell ref="N23:O23"/>
    <mergeCell ref="A24:B24"/>
    <mergeCell ref="E24:F24"/>
    <mergeCell ref="J24:L24"/>
    <mergeCell ref="N24:O24"/>
    <mergeCell ref="E21:F21"/>
    <mergeCell ref="J21:L21"/>
    <mergeCell ref="N21:O21"/>
    <mergeCell ref="A22:B22"/>
    <mergeCell ref="E22:F22"/>
    <mergeCell ref="J22:L22"/>
    <mergeCell ref="N22:O22"/>
    <mergeCell ref="A25:B25"/>
    <mergeCell ref="E25:F25"/>
    <mergeCell ref="H25:I27"/>
    <mergeCell ref="J25:L25"/>
    <mergeCell ref="N25:O25"/>
    <mergeCell ref="A26:B26"/>
    <mergeCell ref="E26:F26"/>
    <mergeCell ref="J26:L26"/>
    <mergeCell ref="N26:O26"/>
    <mergeCell ref="A27:B27"/>
    <mergeCell ref="J29:L29"/>
    <mergeCell ref="N29:O29"/>
    <mergeCell ref="J30:L30"/>
    <mergeCell ref="N30:O30"/>
    <mergeCell ref="A31:D31"/>
    <mergeCell ref="H31:L31"/>
    <mergeCell ref="N31:O31"/>
    <mergeCell ref="E27:F27"/>
    <mergeCell ref="J27:L27"/>
    <mergeCell ref="N27:O27"/>
    <mergeCell ref="A28:B28"/>
    <mergeCell ref="E28:F28"/>
    <mergeCell ref="H28:I30"/>
    <mergeCell ref="J28:L28"/>
    <mergeCell ref="N28:O28"/>
    <mergeCell ref="A29:B29"/>
    <mergeCell ref="E29:F29"/>
    <mergeCell ref="H34:L34"/>
    <mergeCell ref="N34:O34"/>
    <mergeCell ref="H35:L35"/>
    <mergeCell ref="N35:O35"/>
    <mergeCell ref="H36:L36"/>
    <mergeCell ref="N36:O36"/>
    <mergeCell ref="B32:B33"/>
    <mergeCell ref="C32:C33"/>
    <mergeCell ref="D32:D33"/>
    <mergeCell ref="H32:L32"/>
    <mergeCell ref="N32:O32"/>
    <mergeCell ref="H33:L33"/>
    <mergeCell ref="N33:O33"/>
    <mergeCell ref="H40:L40"/>
    <mergeCell ref="N40:O40"/>
    <mergeCell ref="A41:D41"/>
    <mergeCell ref="H41:L41"/>
    <mergeCell ref="N41:O41"/>
    <mergeCell ref="B42:B43"/>
    <mergeCell ref="F43:K43"/>
    <mergeCell ref="M43:Q43"/>
    <mergeCell ref="H37:L37"/>
    <mergeCell ref="N37:O37"/>
    <mergeCell ref="H38:L38"/>
    <mergeCell ref="N38:O38"/>
    <mergeCell ref="H39:L39"/>
    <mergeCell ref="N39:O39"/>
    <mergeCell ref="F44:G44"/>
    <mergeCell ref="H44:H45"/>
    <mergeCell ref="I44:I45"/>
    <mergeCell ref="J44:K45"/>
    <mergeCell ref="M44:O44"/>
    <mergeCell ref="P44:Q44"/>
    <mergeCell ref="F45:G45"/>
    <mergeCell ref="M45:O45"/>
    <mergeCell ref="P45:Q45"/>
    <mergeCell ref="F48:G48"/>
    <mergeCell ref="J48:K48"/>
    <mergeCell ref="M48:O48"/>
    <mergeCell ref="P48:Q48"/>
    <mergeCell ref="F49:G49"/>
    <mergeCell ref="J49:K49"/>
    <mergeCell ref="M49:O49"/>
    <mergeCell ref="P49:Q49"/>
    <mergeCell ref="F46:G46"/>
    <mergeCell ref="J46:K46"/>
    <mergeCell ref="M46:O46"/>
    <mergeCell ref="P46:Q46"/>
    <mergeCell ref="F47:G47"/>
    <mergeCell ref="J47:K47"/>
    <mergeCell ref="M47:O47"/>
    <mergeCell ref="P47:Q47"/>
    <mergeCell ref="J52:K52"/>
    <mergeCell ref="F53:G53"/>
    <mergeCell ref="J53:K53"/>
    <mergeCell ref="N53:O53"/>
    <mergeCell ref="F54:G54"/>
    <mergeCell ref="J54:K54"/>
    <mergeCell ref="N54:O54"/>
    <mergeCell ref="A50:D50"/>
    <mergeCell ref="F50:G50"/>
    <mergeCell ref="J50:K50"/>
    <mergeCell ref="M50:Q50"/>
    <mergeCell ref="F51:G51"/>
    <mergeCell ref="J51:K51"/>
    <mergeCell ref="N51:O52"/>
    <mergeCell ref="P51:P52"/>
    <mergeCell ref="Q51:Q52"/>
    <mergeCell ref="F52:G52"/>
    <mergeCell ref="A57:B57"/>
    <mergeCell ref="J57:K57"/>
    <mergeCell ref="J58:K58"/>
    <mergeCell ref="A55:F55"/>
    <mergeCell ref="H55:K55"/>
    <mergeCell ref="N55:O55"/>
    <mergeCell ref="A56:B56"/>
    <mergeCell ref="E56:F56"/>
    <mergeCell ref="J56:K56"/>
  </mergeCells>
  <pageMargins left="0.25" right="0.25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استان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Motahresadat Dehghani</dc:creator>
  <cp:lastModifiedBy>Administrator</cp:lastModifiedBy>
  <dcterms:created xsi:type="dcterms:W3CDTF">2026-02-01T08:18:39Z</dcterms:created>
  <dcterms:modified xsi:type="dcterms:W3CDTF">2026-02-02T04:32:28Z</dcterms:modified>
</cp:coreProperties>
</file>